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30" yWindow="240" windowWidth="20730" windowHeight="11760" tabRatio="707" firstSheet="4" activeTab="4"/>
  </bookViews>
  <sheets>
    <sheet name="PEF2020" sheetId="28" r:id="rId1"/>
    <sheet name="Plantilla 2020" sheetId="29" r:id="rId2"/>
    <sheet name="ProgramaAnual2020" sheetId="30" r:id="rId3"/>
    <sheet name="PEF 2021" sheetId="31" r:id="rId4"/>
    <sheet name="ProgramaAnual2023" sheetId="41" r:id="rId5"/>
  </sheets>
  <definedNames>
    <definedName name="_xlnm._FilterDatabase" localSheetId="3" hidden="1">'PEF 2021'!$K$1:$L$137</definedName>
    <definedName name="_xlnm._FilterDatabase" localSheetId="0" hidden="1">'PEF2020'!$A$1:$U$130</definedName>
    <definedName name="_xlnm._FilterDatabase" localSheetId="1" hidden="1">'Plantilla 2020'!$A$1:$F$376</definedName>
    <definedName name="_xlnm._FilterDatabase" localSheetId="2" hidden="1">ProgramaAnual2020!$X$4:$X$262</definedName>
    <definedName name="_xlnm._FilterDatabase" localSheetId="4" hidden="1">ProgramaAnual2023!$H$4:$I$275</definedName>
    <definedName name="_xlnm.Print_Area" localSheetId="2">ProgramaAnual2020!$A$1:$W$262</definedName>
    <definedName name="_xlnm.Print_Area" localSheetId="4">ProgramaAnual2023!$A$1:$V$243</definedName>
    <definedName name="_xlnm.Print_Titles" localSheetId="1">'Plantilla 2020'!$1:$1</definedName>
    <definedName name="_xlnm.Print_Titles" localSheetId="2">ProgramaAnual2020!$1:$4</definedName>
    <definedName name="_xlnm.Print_Titles" localSheetId="4">ProgramaAnual2023!$1:$4</definedName>
  </definedNames>
  <calcPr calcId="145621"/>
</workbook>
</file>

<file path=xl/calcChain.xml><?xml version="1.0" encoding="utf-8"?>
<calcChain xmlns="http://schemas.openxmlformats.org/spreadsheetml/2006/main">
  <c r="T141" i="31" l="1"/>
  <c r="T140" i="31"/>
  <c r="T139" i="31"/>
  <c r="V56" i="31" l="1"/>
  <c r="T137" i="31" l="1"/>
  <c r="N136" i="31"/>
  <c r="N135" i="31"/>
  <c r="N134" i="31"/>
  <c r="N133" i="31"/>
  <c r="N132" i="31"/>
  <c r="N131" i="31"/>
  <c r="N130" i="31"/>
  <c r="N129" i="31"/>
  <c r="N128" i="31"/>
  <c r="N127" i="31"/>
  <c r="N126" i="31"/>
  <c r="N125" i="31"/>
  <c r="N124" i="31"/>
  <c r="N123" i="31"/>
  <c r="N122" i="31"/>
  <c r="N121" i="31"/>
  <c r="N120" i="31"/>
  <c r="N119" i="31"/>
  <c r="N118" i="31"/>
  <c r="N117" i="31"/>
  <c r="N116" i="31"/>
  <c r="N115" i="31"/>
  <c r="N114" i="31"/>
  <c r="N113" i="31"/>
  <c r="N112" i="31"/>
  <c r="N111" i="31"/>
  <c r="N110" i="31"/>
  <c r="N109" i="31"/>
  <c r="N108" i="31"/>
  <c r="N107" i="31"/>
  <c r="N106" i="31"/>
  <c r="N105" i="31"/>
  <c r="N104" i="31"/>
  <c r="N103" i="31"/>
  <c r="N102" i="31"/>
  <c r="N101" i="31"/>
  <c r="N100" i="31"/>
  <c r="N99" i="31"/>
  <c r="N98" i="31"/>
  <c r="N97" i="31"/>
  <c r="N96" i="31"/>
  <c r="N95" i="31"/>
  <c r="N94" i="31"/>
  <c r="N93" i="31"/>
  <c r="N92" i="31"/>
  <c r="N91" i="31"/>
  <c r="N90" i="31"/>
  <c r="N89" i="31"/>
  <c r="N88" i="31"/>
  <c r="N87" i="31"/>
  <c r="N86" i="31"/>
  <c r="N85" i="31"/>
  <c r="N84" i="31"/>
  <c r="N83" i="31"/>
  <c r="N82" i="31"/>
  <c r="N81" i="31"/>
  <c r="N80" i="31"/>
  <c r="N79" i="31"/>
  <c r="N78" i="31"/>
  <c r="N77" i="31"/>
  <c r="N76" i="31"/>
  <c r="N75" i="31"/>
  <c r="N74" i="31"/>
  <c r="N73" i="31"/>
  <c r="N72" i="31"/>
  <c r="N71" i="31"/>
  <c r="N70" i="31"/>
  <c r="N69" i="31"/>
  <c r="N68" i="31"/>
  <c r="N67" i="31"/>
  <c r="N66" i="31"/>
  <c r="N65" i="31"/>
  <c r="N64" i="31"/>
  <c r="N63" i="31"/>
  <c r="N62" i="31"/>
  <c r="N61" i="31"/>
  <c r="N60" i="31"/>
  <c r="N59" i="31"/>
  <c r="N58" i="31"/>
  <c r="N57" i="31"/>
  <c r="N56" i="31"/>
  <c r="N55" i="31"/>
  <c r="N54" i="31"/>
  <c r="N53" i="31"/>
  <c r="N52" i="31"/>
  <c r="N51" i="31"/>
  <c r="N50" i="31"/>
  <c r="N49" i="31"/>
  <c r="N48" i="31"/>
  <c r="N47" i="31"/>
  <c r="N46" i="31"/>
  <c r="N45" i="31"/>
  <c r="N44" i="31"/>
  <c r="N43" i="31"/>
  <c r="N42" i="31"/>
  <c r="N41" i="31"/>
  <c r="N40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N4" i="31"/>
  <c r="N3" i="31"/>
  <c r="N2" i="31"/>
  <c r="I388" i="29" l="1"/>
  <c r="G44" i="29"/>
  <c r="G45" i="29"/>
  <c r="G46" i="29"/>
  <c r="G47" i="29"/>
  <c r="G48" i="29"/>
  <c r="G49" i="29"/>
  <c r="G50" i="29"/>
  <c r="G51" i="29"/>
  <c r="G52" i="29"/>
  <c r="G53" i="29"/>
  <c r="G37" i="29" l="1"/>
  <c r="G36" i="29"/>
  <c r="G35" i="29"/>
  <c r="G34" i="29"/>
  <c r="G33" i="29"/>
  <c r="G32" i="29"/>
  <c r="G31" i="29"/>
  <c r="G30" i="29"/>
  <c r="G29" i="29"/>
  <c r="G28" i="29"/>
  <c r="G27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4" i="29"/>
  <c r="E264" i="30" l="1"/>
  <c r="D264" i="30"/>
  <c r="H45" i="29"/>
  <c r="H46" i="29"/>
  <c r="H47" i="29"/>
  <c r="H48" i="29"/>
  <c r="H49" i="29"/>
  <c r="H50" i="29"/>
  <c r="H51" i="29"/>
  <c r="H52" i="29"/>
  <c r="H53" i="29"/>
  <c r="H44" i="29"/>
  <c r="K37" i="29"/>
  <c r="M2" i="29"/>
  <c r="M37" i="29"/>
  <c r="K4" i="29"/>
  <c r="H37" i="29"/>
  <c r="H36" i="29"/>
  <c r="H35" i="29"/>
  <c r="H34" i="29"/>
  <c r="H23" i="29"/>
  <c r="M44" i="29" l="1"/>
  <c r="K44" i="29" s="1"/>
  <c r="L381" i="29"/>
  <c r="L380" i="29"/>
  <c r="S134" i="28"/>
  <c r="S133" i="28"/>
  <c r="S132" i="28"/>
  <c r="V129" i="28"/>
  <c r="F373" i="29"/>
  <c r="F372" i="29"/>
  <c r="F370" i="29"/>
  <c r="F368" i="29"/>
  <c r="F365" i="29"/>
  <c r="F364" i="29"/>
  <c r="F363" i="29"/>
  <c r="F362" i="29"/>
  <c r="F360" i="29"/>
  <c r="G361" i="29" s="1"/>
  <c r="F358" i="29"/>
  <c r="F356" i="29"/>
  <c r="F354" i="29"/>
  <c r="F352" i="29"/>
  <c r="F349" i="29"/>
  <c r="F345" i="29"/>
  <c r="G346" i="29" s="1"/>
  <c r="F343" i="29"/>
  <c r="F341" i="29"/>
  <c r="F337" i="29"/>
  <c r="F335" i="29"/>
  <c r="F333" i="29"/>
  <c r="F331" i="29"/>
  <c r="G332" i="29" s="1"/>
  <c r="F329" i="29"/>
  <c r="F325" i="29"/>
  <c r="F322" i="29"/>
  <c r="F320" i="29"/>
  <c r="F316" i="29"/>
  <c r="G318" i="29" s="1"/>
  <c r="F314" i="29"/>
  <c r="F312" i="29"/>
  <c r="F310" i="29"/>
  <c r="F308" i="29"/>
  <c r="F306" i="29"/>
  <c r="F304" i="29"/>
  <c r="F301" i="29"/>
  <c r="F299" i="29"/>
  <c r="F296" i="29"/>
  <c r="F294" i="29"/>
  <c r="F290" i="29"/>
  <c r="F288" i="29"/>
  <c r="F286" i="29"/>
  <c r="F284" i="29"/>
  <c r="F282" i="29"/>
  <c r="F280" i="29"/>
  <c r="F278" i="29"/>
  <c r="F277" i="29"/>
  <c r="F275" i="29"/>
  <c r="F273" i="29"/>
  <c r="F271" i="29"/>
  <c r="F269" i="29"/>
  <c r="F267" i="29"/>
  <c r="K48" i="29" l="1"/>
  <c r="K49" i="29"/>
  <c r="K46" i="29"/>
  <c r="K45" i="29"/>
  <c r="K50" i="29"/>
  <c r="K51" i="29"/>
  <c r="K52" i="29"/>
  <c r="K47" i="29"/>
  <c r="K53" i="29"/>
  <c r="G338" i="29"/>
  <c r="G339" i="29"/>
  <c r="H375" i="29"/>
  <c r="X129" i="28" l="1"/>
  <c r="Y129" i="28" s="1"/>
  <c r="K381" i="29"/>
  <c r="F262" i="29" l="1"/>
  <c r="F254" i="29"/>
  <c r="F251" i="29"/>
  <c r="F248" i="29"/>
  <c r="F236" i="29"/>
  <c r="F225" i="29"/>
  <c r="F212" i="29"/>
  <c r="F199" i="29"/>
  <c r="F182" i="29"/>
  <c r="F179" i="29"/>
  <c r="V54" i="28"/>
  <c r="F173" i="29"/>
  <c r="G174" i="29" s="1"/>
  <c r="F171" i="29"/>
  <c r="F382" i="29" s="1"/>
  <c r="F160" i="29"/>
  <c r="F149" i="29"/>
  <c r="F146" i="29"/>
  <c r="F141" i="29"/>
  <c r="F136" i="29"/>
  <c r="F123" i="29"/>
  <c r="F105" i="29"/>
  <c r="F96" i="29"/>
  <c r="F87" i="29"/>
  <c r="F84" i="29"/>
  <c r="F79" i="29"/>
  <c r="F77" i="29"/>
  <c r="G78" i="29" s="1"/>
  <c r="F73" i="29"/>
  <c r="F71" i="29"/>
  <c r="G72" i="29" s="1"/>
  <c r="F56" i="29"/>
  <c r="F54" i="29"/>
  <c r="F2" i="29"/>
  <c r="F43" i="29"/>
  <c r="F40" i="29"/>
  <c r="F38" i="29"/>
  <c r="G157" i="29" l="1"/>
  <c r="G158" i="29"/>
  <c r="G180" i="29"/>
  <c r="G181" i="29"/>
  <c r="G145" i="29"/>
  <c r="G143" i="29"/>
  <c r="G126" i="29"/>
  <c r="G125" i="29"/>
  <c r="G129" i="29"/>
  <c r="G135" i="29"/>
  <c r="G124" i="29"/>
  <c r="G134" i="29"/>
  <c r="G81" i="29"/>
  <c r="G82" i="29"/>
  <c r="G80" i="29"/>
  <c r="G83" i="29"/>
  <c r="G64" i="29"/>
  <c r="G57" i="29"/>
  <c r="G76" i="29"/>
  <c r="G75" i="29"/>
  <c r="G74" i="29"/>
  <c r="H266" i="29"/>
  <c r="X54" i="28" s="1"/>
  <c r="Y54" i="28" s="1"/>
  <c r="G175" i="29"/>
  <c r="G176" i="29"/>
  <c r="G177" i="29"/>
  <c r="K380" i="29" l="1"/>
  <c r="F394" i="29"/>
  <c r="F393" i="29"/>
  <c r="F392" i="29"/>
  <c r="F391" i="29"/>
  <c r="F390" i="29"/>
  <c r="F389" i="29"/>
  <c r="F388" i="29"/>
  <c r="F384" i="29"/>
  <c r="G369" i="29"/>
  <c r="G367" i="29"/>
  <c r="G359" i="29"/>
  <c r="G357" i="29"/>
  <c r="G355" i="29"/>
  <c r="G353" i="29"/>
  <c r="G351" i="29"/>
  <c r="G350" i="29"/>
  <c r="G344" i="29"/>
  <c r="G342" i="29"/>
  <c r="G340" i="29"/>
  <c r="G336" i="29"/>
  <c r="G334" i="29"/>
  <c r="G330" i="29"/>
  <c r="G328" i="29"/>
  <c r="G327" i="29"/>
  <c r="G326" i="29"/>
  <c r="G324" i="29"/>
  <c r="G323" i="29"/>
  <c r="G321" i="29"/>
  <c r="G317" i="29"/>
  <c r="G315" i="29"/>
  <c r="G313" i="29"/>
  <c r="G311" i="29"/>
  <c r="G309" i="29"/>
  <c r="G307" i="29"/>
  <c r="G305" i="29"/>
  <c r="G300" i="29"/>
  <c r="G295" i="29"/>
  <c r="G289" i="29"/>
  <c r="G287" i="29"/>
  <c r="G285" i="29"/>
  <c r="G283" i="29"/>
  <c r="G281" i="29"/>
  <c r="G279" i="29"/>
  <c r="G276" i="29"/>
  <c r="G274" i="29"/>
  <c r="G272" i="29"/>
  <c r="G270" i="29"/>
  <c r="G268" i="29"/>
  <c r="B268" i="29"/>
  <c r="G263" i="29"/>
  <c r="G259" i="29"/>
  <c r="G253" i="29"/>
  <c r="G249" i="29"/>
  <c r="G232" i="29"/>
  <c r="G224" i="29"/>
  <c r="G208" i="29"/>
  <c r="G194" i="29"/>
  <c r="G193" i="29"/>
  <c r="G192" i="29"/>
  <c r="G191" i="29"/>
  <c r="G187" i="29"/>
  <c r="B170" i="29"/>
  <c r="B169" i="29"/>
  <c r="B168" i="29"/>
  <c r="B167" i="29"/>
  <c r="B166" i="29"/>
  <c r="B165" i="29"/>
  <c r="B164" i="29"/>
  <c r="B163" i="29"/>
  <c r="B162" i="29"/>
  <c r="B161" i="29"/>
  <c r="G170" i="29"/>
  <c r="G159" i="29"/>
  <c r="G155" i="29"/>
  <c r="G151" i="29"/>
  <c r="G147" i="29"/>
  <c r="G148" i="29"/>
  <c r="G144" i="29"/>
  <c r="G142" i="29"/>
  <c r="G138" i="29"/>
  <c r="G139" i="29"/>
  <c r="G102" i="29"/>
  <c r="G98" i="29"/>
  <c r="G103" i="29"/>
  <c r="G95" i="29"/>
  <c r="G89" i="29"/>
  <c r="G88" i="29"/>
  <c r="G58" i="29"/>
  <c r="G55" i="29"/>
  <c r="G41" i="29"/>
  <c r="G39" i="29"/>
  <c r="B39" i="29"/>
  <c r="H33" i="29"/>
  <c r="H32" i="29"/>
  <c r="H31" i="29"/>
  <c r="H30" i="29"/>
  <c r="H29" i="29"/>
  <c r="H28" i="29"/>
  <c r="H27" i="29"/>
  <c r="H26" i="29"/>
  <c r="H25" i="29"/>
  <c r="H24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  <c r="H4" i="29"/>
  <c r="H3" i="29"/>
  <c r="J375" i="29" l="1"/>
  <c r="K375" i="29" s="1"/>
  <c r="G388" i="29"/>
  <c r="G252" i="29"/>
  <c r="G217" i="29"/>
  <c r="G219" i="29"/>
  <c r="G227" i="29"/>
  <c r="G213" i="29"/>
  <c r="G221" i="29"/>
  <c r="G231" i="29"/>
  <c r="G250" i="29"/>
  <c r="M381" i="29"/>
  <c r="G215" i="29"/>
  <c r="G223" i="29"/>
  <c r="G235" i="29"/>
  <c r="G70" i="29"/>
  <c r="G66" i="29"/>
  <c r="G61" i="29"/>
  <c r="G68" i="29"/>
  <c r="G63" i="29"/>
  <c r="G59" i="29"/>
  <c r="G65" i="29"/>
  <c r="G42" i="29"/>
  <c r="G67" i="29"/>
  <c r="G69" i="29"/>
  <c r="G91" i="29"/>
  <c r="G93" i="29"/>
  <c r="G92" i="29"/>
  <c r="M380" i="29"/>
  <c r="G60" i="29"/>
  <c r="G62" i="29"/>
  <c r="G184" i="29"/>
  <c r="G188" i="29"/>
  <c r="G201" i="29"/>
  <c r="G205" i="29"/>
  <c r="G209" i="29"/>
  <c r="G229" i="29"/>
  <c r="G233" i="29"/>
  <c r="G256" i="29"/>
  <c r="G260" i="29"/>
  <c r="G264" i="29"/>
  <c r="F380" i="29"/>
  <c r="G100" i="29"/>
  <c r="G104" i="29"/>
  <c r="G140" i="29"/>
  <c r="G153" i="29"/>
  <c r="G97" i="29"/>
  <c r="G101" i="29"/>
  <c r="G137" i="29"/>
  <c r="G150" i="29"/>
  <c r="G154" i="29"/>
  <c r="G161" i="29"/>
  <c r="G163" i="29"/>
  <c r="G165" i="29"/>
  <c r="G167" i="29"/>
  <c r="G169" i="29"/>
  <c r="G178" i="29"/>
  <c r="G185" i="29"/>
  <c r="G189" i="29"/>
  <c r="G202" i="29"/>
  <c r="G206" i="29"/>
  <c r="G210" i="29"/>
  <c r="G214" i="29"/>
  <c r="G218" i="29"/>
  <c r="G222" i="29"/>
  <c r="G226" i="29"/>
  <c r="G230" i="29"/>
  <c r="G234" i="29"/>
  <c r="G257" i="29"/>
  <c r="G261" i="29"/>
  <c r="G265" i="29"/>
  <c r="G186" i="29"/>
  <c r="G203" i="29"/>
  <c r="G207" i="29"/>
  <c r="G211" i="29"/>
  <c r="G258" i="29"/>
  <c r="G266" i="29"/>
  <c r="G99" i="29"/>
  <c r="G152" i="29"/>
  <c r="G156" i="29"/>
  <c r="G162" i="29"/>
  <c r="G164" i="29"/>
  <c r="G166" i="29"/>
  <c r="G168" i="29"/>
  <c r="G183" i="29"/>
  <c r="G200" i="29"/>
  <c r="G204" i="29"/>
  <c r="G216" i="29"/>
  <c r="G220" i="29"/>
  <c r="G228" i="29"/>
  <c r="G255" i="29"/>
  <c r="S130" i="28"/>
  <c r="F399" i="29" s="1"/>
  <c r="T104" i="28"/>
  <c r="T89" i="28"/>
  <c r="T37" i="28"/>
  <c r="K34" i="29" l="1"/>
  <c r="K36" i="29"/>
  <c r="K35" i="29"/>
  <c r="K9" i="29"/>
  <c r="K23" i="29"/>
  <c r="K28" i="29"/>
  <c r="K33" i="29"/>
  <c r="K16" i="29"/>
  <c r="K26" i="29"/>
  <c r="G26" i="29" s="1"/>
  <c r="K11" i="29"/>
  <c r="K21" i="29"/>
  <c r="K24" i="29"/>
  <c r="K32" i="29"/>
  <c r="K30" i="29"/>
  <c r="K29" i="29"/>
  <c r="K27" i="29"/>
  <c r="K25" i="29"/>
  <c r="K22" i="29"/>
  <c r="K20" i="29"/>
  <c r="K18" i="29"/>
  <c r="K17" i="29"/>
  <c r="K15" i="29"/>
  <c r="K13" i="29"/>
  <c r="K12" i="29"/>
  <c r="K10" i="29"/>
  <c r="K8" i="29"/>
  <c r="K6" i="29"/>
  <c r="K3" i="29"/>
  <c r="K7" i="29"/>
  <c r="K14" i="29"/>
  <c r="K31" i="29"/>
  <c r="K19" i="29"/>
  <c r="K5" i="29"/>
  <c r="N37" i="29" l="1"/>
  <c r="G3" i="29"/>
  <c r="J266" i="29" s="1"/>
  <c r="M3" i="29" l="1"/>
  <c r="G380" i="29"/>
  <c r="H380" i="29" s="1"/>
  <c r="K266" i="29"/>
  <c r="L2" i="29"/>
</calcChain>
</file>

<file path=xl/comments1.xml><?xml version="1.0" encoding="utf-8"?>
<comments xmlns="http://schemas.openxmlformats.org/spreadsheetml/2006/main">
  <authors>
    <author>Jefatura del  Departamento de Aquisiciones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Aquisiciones:</t>
        </r>
        <r>
          <rPr>
            <sz val="9"/>
            <color indexed="81"/>
            <rFont val="Tahoma"/>
            <family val="2"/>
          </rPr>
          <t xml:space="preserve">
Dia en que se sube el programa anual</t>
        </r>
      </text>
    </comment>
  </commentList>
</comments>
</file>

<file path=xl/sharedStrings.xml><?xml version="1.0" encoding="utf-8"?>
<sst xmlns="http://schemas.openxmlformats.org/spreadsheetml/2006/main" count="4020" uniqueCount="590">
  <si>
    <t>TG</t>
  </si>
  <si>
    <t>FF</t>
  </si>
  <si>
    <t>MONTO_PPEF</t>
  </si>
  <si>
    <t>NOMBRE</t>
  </si>
  <si>
    <t>Materiales y útiles de impresión y reproducción</t>
  </si>
  <si>
    <t>Material para información</t>
  </si>
  <si>
    <t>Productos alimenticios para el personal en las instalaciones de las dependencias y entidades</t>
  </si>
  <si>
    <t>Materiales complementarios</t>
  </si>
  <si>
    <t>Plaguicidas, abonos y fertilizantes</t>
  </si>
  <si>
    <t>Materiales, accesorios y suministro de laboratorio</t>
  </si>
  <si>
    <t>Combustibles, lubricantes y aditivos para vehículos terrestres, aéreos y marítimos lacustres y fluviales destinados a servicios públicos y la operación de programas públicos</t>
  </si>
  <si>
    <t>Prendas de protección personal</t>
  </si>
  <si>
    <t>Servicio telefónico convencional</t>
  </si>
  <si>
    <t>Servicio de energía eléctrica</t>
  </si>
  <si>
    <t>Arrendamiento de maquinaria y equipo</t>
  </si>
  <si>
    <t>Otras asesorías para la operación de proramas</t>
  </si>
  <si>
    <t>Servicios para capacitación a servidores públicos</t>
  </si>
  <si>
    <t>Segruos de bienes patrimoniales</t>
  </si>
  <si>
    <t>Servicios de vigilancia</t>
  </si>
  <si>
    <t>Mantenimiento y conservación de bienes informáticos</t>
  </si>
  <si>
    <t>Mantenimiento y conservación de maquinaria y equipo</t>
  </si>
  <si>
    <t>Servicios de lavandería, limpieza, higiene y fumigación</t>
  </si>
  <si>
    <t>Impresión y elaboración de material informativo derivado de la operación y administración de las dependencias y entidades</t>
  </si>
  <si>
    <t>Información en medios masivos derivada de la operación y administración de las dependencias y entidades</t>
  </si>
  <si>
    <t>Congresos y convenciones</t>
  </si>
  <si>
    <t>Pasajes nacionales para servidores públicos de mando en el desempeño de comisiones y funciones oficiales</t>
  </si>
  <si>
    <t>Gastos para alimentación de servidores públicos de mando</t>
  </si>
  <si>
    <t>Uniformes</t>
  </si>
  <si>
    <t>Toner</t>
  </si>
  <si>
    <t>Libros</t>
  </si>
  <si>
    <t>Revistas</t>
  </si>
  <si>
    <t>Agua purificada</t>
  </si>
  <si>
    <t>Azucar</t>
  </si>
  <si>
    <t>Cafe molido</t>
  </si>
  <si>
    <t>Crema en polvo</t>
  </si>
  <si>
    <t>Frituras (botanas)</t>
  </si>
  <si>
    <t>Galletas</t>
  </si>
  <si>
    <t>Manzana y peron (frutas)</t>
  </si>
  <si>
    <t>Pasteles</t>
  </si>
  <si>
    <t>Refresco</t>
  </si>
  <si>
    <t>Sustituto de azucar</t>
  </si>
  <si>
    <t>Te</t>
  </si>
  <si>
    <t>Cautin</t>
  </si>
  <si>
    <t>Pala</t>
  </si>
  <si>
    <t>Picos</t>
  </si>
  <si>
    <t>Alfombras</t>
  </si>
  <si>
    <t>Persianas</t>
  </si>
  <si>
    <t>Triplay de caoba</t>
  </si>
  <si>
    <t>Triplay de cedro</t>
  </si>
  <si>
    <t>Triplay de pino</t>
  </si>
  <si>
    <t>Acumuladores</t>
  </si>
  <si>
    <t>Interruptores</t>
  </si>
  <si>
    <t>Pilas</t>
  </si>
  <si>
    <t>Fertilizantes compuestos (nitrogeno, fosforo y potasio) (substancias y productos fertilizantes)</t>
  </si>
  <si>
    <t>Plaguicidas (insecticidas)</t>
  </si>
  <si>
    <t>Caja petri</t>
  </si>
  <si>
    <t>Frasco ambar</t>
  </si>
  <si>
    <t>Matraz</t>
  </si>
  <si>
    <t>Micropipetas</t>
  </si>
  <si>
    <t>Pipeta</t>
  </si>
  <si>
    <t>Porta objetos</t>
  </si>
  <si>
    <t>Probeta</t>
  </si>
  <si>
    <t>Tubo ensayo</t>
  </si>
  <si>
    <t>Tubos capilares</t>
  </si>
  <si>
    <t>Vaso precipitado</t>
  </si>
  <si>
    <t>Alcoholes (compuestos alifaticos)</t>
  </si>
  <si>
    <t>Aldehidos, cetonas y quinonas (compuestos aromaticos)</t>
  </si>
  <si>
    <t>Fluoruro de sodio</t>
  </si>
  <si>
    <t>Hidrogeno (inorganica basica)</t>
  </si>
  <si>
    <t>Nitrato de amonio</t>
  </si>
  <si>
    <t>Oxigeno (inorganica basica)</t>
  </si>
  <si>
    <t>Reactivos analiticos</t>
  </si>
  <si>
    <t>Resinas quimicas</t>
  </si>
  <si>
    <t>Substancias quimicas para tratamientos de  agua</t>
  </si>
  <si>
    <t>Sulfato de amonio</t>
  </si>
  <si>
    <t>Aditivo</t>
  </si>
  <si>
    <t>Gas freon</t>
  </si>
  <si>
    <t>Gas LP</t>
  </si>
  <si>
    <t>Gasolina</t>
  </si>
  <si>
    <t>Lubricante fluido</t>
  </si>
  <si>
    <t>Batas</t>
  </si>
  <si>
    <t>Uniformes de trabajo</t>
  </si>
  <si>
    <t>Uniformes deportivos</t>
  </si>
  <si>
    <t>Anteojos de seguridad</t>
  </si>
  <si>
    <t>Botas de seguridad</t>
  </si>
  <si>
    <t>Cartucho mascarilla</t>
  </si>
  <si>
    <t>Guantes de hule</t>
  </si>
  <si>
    <t>Guantes de seguridad</t>
  </si>
  <si>
    <t>Mascarilla seguridad contra polvo o gas</t>
  </si>
  <si>
    <t>Uniforme, traje de seguridad y mantenimiento</t>
  </si>
  <si>
    <t>Servicio telefonico convencional</t>
  </si>
  <si>
    <t>Servicio de energia electrica</t>
  </si>
  <si>
    <t>Arrendamiento de maquinas fotocopiadoras</t>
  </si>
  <si>
    <t>Asesorias para la operacion de programas en materia juridica</t>
  </si>
  <si>
    <t>Servicios para capacitacion a servidores publicos</t>
  </si>
  <si>
    <t>Contratacion de seguros para bienes muebles</t>
  </si>
  <si>
    <t>Seguro de inmuebles</t>
  </si>
  <si>
    <t>Servicios de vigilancia de bienes muebles</t>
  </si>
  <si>
    <t>Servicio de mantenimiento, prevencion correccion y conservacion de equipo informatico</t>
  </si>
  <si>
    <t>Maquinaria y equipo (mantenimiento y reparacion)</t>
  </si>
  <si>
    <t>Servicios de higiene</t>
  </si>
  <si>
    <t>Servicios de lavanderia</t>
  </si>
  <si>
    <t>Servicios de recolecion, traslado y tratamiento final de desechos toxicos</t>
  </si>
  <si>
    <t>Servicios de fumigacion</t>
  </si>
  <si>
    <t>Servicios de jardineria</t>
  </si>
  <si>
    <t>Impresion y elaboracion de publicaciones oficiales y de informacion en general para difusion</t>
  </si>
  <si>
    <t>Servicio de impresion de documentos oficiales para la prestacion de serv. Pub.</t>
  </si>
  <si>
    <t>Pasajes internacionales para servidores publicos en el desempeño de comisiones y funciones oficiales</t>
  </si>
  <si>
    <t>Pasajes nacionales para labores en campo y de supervision</t>
  </si>
  <si>
    <t>Pasajes nacionales para servidores publicos de mando en el desempeño de comisiones y funciones oficiales</t>
  </si>
  <si>
    <t>Gastos de las oficinas del Servicio Exterior Mexicano</t>
  </si>
  <si>
    <t>PAAS                         CUCOP</t>
  </si>
  <si>
    <t>VOLUMEN ESTIMADO</t>
  </si>
  <si>
    <t>ORIGEN</t>
  </si>
  <si>
    <t>LUGAR DE COMPRA</t>
  </si>
  <si>
    <t>TRIMESTRE PROBABLE DE CONTRATACION</t>
  </si>
  <si>
    <t>Unidad</t>
  </si>
  <si>
    <t>1º</t>
  </si>
  <si>
    <t>2º</t>
  </si>
  <si>
    <t>3º</t>
  </si>
  <si>
    <t>4º</t>
  </si>
  <si>
    <t>VALOR     ESTIMADO</t>
  </si>
  <si>
    <t>CENTRO DE INVESTIGACION CIENTIFICA DE YUCATAN, A.C.</t>
  </si>
  <si>
    <t>Otros materiales y articulos de construc. y repar.</t>
  </si>
  <si>
    <t>Medicinas y Productos Farmaceúticos</t>
  </si>
  <si>
    <t>26102 y 26103</t>
  </si>
  <si>
    <t>Fletes y Maniobras</t>
  </si>
  <si>
    <r>
      <t xml:space="preserve">Arrendam. edificios y locales </t>
    </r>
    <r>
      <rPr>
        <b/>
        <sz val="11"/>
        <color rgb="FFFF0000"/>
        <rFont val="Calibri"/>
        <family val="2"/>
        <scheme val="minor"/>
      </rPr>
      <t xml:space="preserve"> NO SE LICITA</t>
    </r>
  </si>
  <si>
    <t>Monto a Capturar</t>
  </si>
  <si>
    <t xml:space="preserve">Aminoácidos con electrolitos </t>
  </si>
  <si>
    <t>Lija</t>
  </si>
  <si>
    <t>Pegamento</t>
  </si>
  <si>
    <t>Cinta teflón</t>
  </si>
  <si>
    <t>Pinturas vinilicas</t>
  </si>
  <si>
    <t>Fletes y acarreos de bienes muebles</t>
  </si>
  <si>
    <t>Total Capitulo 2000 y 3000</t>
  </si>
  <si>
    <r>
      <t xml:space="preserve">Viáticos p/labores en campo y de supervisión   </t>
    </r>
    <r>
      <rPr>
        <b/>
        <sz val="8"/>
        <color rgb="FFFF0000"/>
        <rFont val="Arial"/>
        <family val="2"/>
      </rPr>
      <t>NO SE LICITA</t>
    </r>
  </si>
  <si>
    <r>
      <t xml:space="preserve">Viáticos p/servidores públicos en func. Ofic. </t>
    </r>
    <r>
      <rPr>
        <b/>
        <sz val="8"/>
        <color rgb="FFFF0000"/>
        <rFont val="Arial"/>
        <family val="2"/>
      </rPr>
      <t xml:space="preserve"> NO SE LICITA</t>
    </r>
    <r>
      <rPr>
        <sz val="8"/>
        <rFont val="Arial"/>
        <family val="2"/>
      </rPr>
      <t/>
    </r>
  </si>
  <si>
    <t>Mantenimiento y conservación de vehículos terrestres</t>
  </si>
  <si>
    <t>Herramientas menores</t>
  </si>
  <si>
    <t>Refac. y acces. menores equip e instrum méd y de lab.</t>
  </si>
  <si>
    <t>Material eléctrico y electrónico</t>
  </si>
  <si>
    <t>Materiales y útiles de oficina / Material de Limpieza</t>
  </si>
  <si>
    <t>Juego De Dados (Autocle)</t>
  </si>
  <si>
    <t>Porta Herramientas</t>
  </si>
  <si>
    <t>Soldadura Autogena</t>
  </si>
  <si>
    <t>Soldadura Electrica</t>
  </si>
  <si>
    <t>Taladro Manual</t>
  </si>
  <si>
    <t>Tijera Podar</t>
  </si>
  <si>
    <t>Acrilico (Cubierta Paral de tubos fluorescente)</t>
  </si>
  <si>
    <t>Contacto Multiple</t>
  </si>
  <si>
    <t>Soldadura (Cobre, Estaño, Bronce, Plomo, Etc.)</t>
  </si>
  <si>
    <t>Tubo Fluorescente</t>
  </si>
  <si>
    <t>Mantenimiento y conservacion de vehiculos terrestres</t>
  </si>
  <si>
    <t>Llave stillson</t>
  </si>
  <si>
    <t>Pinza electricidad</t>
  </si>
  <si>
    <t>Sacabocado</t>
  </si>
  <si>
    <t>Refacciones menores de equipo e instrumental medico y de laboratorio</t>
  </si>
  <si>
    <t>Accesorios menores de equipo e instrumental medico y de laboratorio</t>
  </si>
  <si>
    <t>Mantenimiento de inmuebles para la prestacion de servicios administrativos</t>
  </si>
  <si>
    <t>VALOR     ESTIMADO  MIPYMES</t>
  </si>
  <si>
    <t>VALOR     ESTIMADO  NO CUB. TLC</t>
  </si>
  <si>
    <t>AÑO</t>
  </si>
  <si>
    <t>PLURIANUAL</t>
  </si>
  <si>
    <t>EJERC. FISCALES Q ABARCA LA PLURIANUAL</t>
  </si>
  <si>
    <t>VALOR ESTIMADO DE LA PLURIANUL A CONTRATAR EN EL AÑO</t>
  </si>
  <si>
    <t>COMENT. 1</t>
  </si>
  <si>
    <t>TIPO DE PROCEDIM.</t>
  </si>
  <si>
    <t>Cant.</t>
  </si>
  <si>
    <t>FECHA ESTIMADA DE INICIO DE LA OBRA</t>
  </si>
  <si>
    <t>FECHA ESTIMADA DE FIN DE LA OBRA</t>
  </si>
  <si>
    <t>Servicios Integrales</t>
  </si>
  <si>
    <t>Estudios e investigaciones</t>
  </si>
  <si>
    <t>21501 y 21502</t>
  </si>
  <si>
    <t>25501 y 25901</t>
  </si>
  <si>
    <t>Servicios relacionados con traducciones</t>
  </si>
  <si>
    <t>Arrend. de mobiliario</t>
  </si>
  <si>
    <t>Arrend. Eq. Industrial y Medico</t>
  </si>
  <si>
    <t>Serv. relacionados con procedimeinos jurisdiccionales</t>
  </si>
  <si>
    <t>Servicios de informatíca</t>
  </si>
  <si>
    <t>Servicios de readiocomunicacion</t>
  </si>
  <si>
    <t>Impresiones de documentos oficiales para prest serv pub</t>
  </si>
  <si>
    <t>Manto y Conserv de Mobiliario y Equipo Administr</t>
  </si>
  <si>
    <t>Instal, repar y manto Eq Instr Med y Labor</t>
  </si>
  <si>
    <t>servicios de jardinería y fumigacion</t>
  </si>
  <si>
    <t>Pasajes aereos nacionales para serv publicos</t>
  </si>
  <si>
    <t>Pasajes aereos nacionales para trabajo de campo</t>
  </si>
  <si>
    <t>Pasajes aereos internacionales para serv publicos</t>
  </si>
  <si>
    <r>
      <t xml:space="preserve">Viáticos en el extranjero. </t>
    </r>
    <r>
      <rPr>
        <b/>
        <sz val="8"/>
        <color rgb="FFFF0000"/>
        <rFont val="Arial"/>
        <family val="2"/>
      </rPr>
      <t xml:space="preserve"> NO SE LICITA</t>
    </r>
    <r>
      <rPr>
        <sz val="8"/>
        <rFont val="Arial"/>
        <family val="2"/>
      </rPr>
      <t/>
    </r>
  </si>
  <si>
    <r>
      <t xml:space="preserve">Gastos operativos y trabajos de campo </t>
    </r>
    <r>
      <rPr>
        <b/>
        <sz val="8"/>
        <color rgb="FFFF0000"/>
        <rFont val="Arial"/>
        <family val="2"/>
      </rPr>
      <t xml:space="preserve"> NO SE LICITA</t>
    </r>
    <r>
      <rPr>
        <sz val="8"/>
        <rFont val="Arial"/>
        <family val="2"/>
      </rPr>
      <t/>
    </r>
  </si>
  <si>
    <t>Gastos de orden social</t>
  </si>
  <si>
    <r>
      <t xml:space="preserve">Otros impustos y derechos </t>
    </r>
    <r>
      <rPr>
        <b/>
        <sz val="8"/>
        <color rgb="FFFF0000"/>
        <rFont val="Arial"/>
        <family val="2"/>
      </rPr>
      <t>NO SE LICITA</t>
    </r>
  </si>
  <si>
    <t>Utensilios para el servicio de alimentacion</t>
  </si>
  <si>
    <t>Productos mineral no metalicos</t>
  </si>
  <si>
    <t>Cemento y productos de yeso</t>
  </si>
  <si>
    <t>Cal, yeso y productos de yeso</t>
  </si>
  <si>
    <t>Madera y productos de madera</t>
  </si>
  <si>
    <t>Vidrio y productos de vidrio</t>
  </si>
  <si>
    <t>Articulos metalicos para la construccion</t>
  </si>
  <si>
    <t>Productos textiles</t>
  </si>
  <si>
    <t>Refacciones y accesorios menores de edificios</t>
  </si>
  <si>
    <t>Refacc. y acces. menores de mobiliario y equipo de admin, educa y recreativo</t>
  </si>
  <si>
    <t>Refacciones y acces. para equipo de cómputo</t>
  </si>
  <si>
    <t>Refacc. y acces. menores de equipo de transporte</t>
  </si>
  <si>
    <t>Refacc. y acces. menores de maquinaria y otros</t>
  </si>
  <si>
    <t>Refacc. y acces. Menores otros bienes muebles</t>
  </si>
  <si>
    <t>Cafetera</t>
  </si>
  <si>
    <t>Plato desechable</t>
  </si>
  <si>
    <t>Cubiertos desechables</t>
  </si>
  <si>
    <t>Arena</t>
  </si>
  <si>
    <t xml:space="preserve">Aluminio </t>
  </si>
  <si>
    <t>Losas, losetas y mosaicos</t>
  </si>
  <si>
    <t>Blocks de concreto</t>
  </si>
  <si>
    <t>Cemento</t>
  </si>
  <si>
    <t>Tabla roca</t>
  </si>
  <si>
    <t>Cal</t>
  </si>
  <si>
    <t>Cedro</t>
  </si>
  <si>
    <t>Roble</t>
  </si>
  <si>
    <t>Tabletas de madera</t>
  </si>
  <si>
    <t>vidrio esmerilado y opaco</t>
  </si>
  <si>
    <t>Abrazaderas metálicas para tubería</t>
  </si>
  <si>
    <t>Adaptadores metalicos para tubería</t>
  </si>
  <si>
    <t>Alambre</t>
  </si>
  <si>
    <t>Alambron</t>
  </si>
  <si>
    <t>Bloques</t>
  </si>
  <si>
    <t>Broca</t>
  </si>
  <si>
    <t xml:space="preserve">Codos </t>
  </si>
  <si>
    <t>Coples</t>
  </si>
  <si>
    <t>Estructura metálica</t>
  </si>
  <si>
    <t>Postes metlaicos</t>
  </si>
  <si>
    <t>Tornillos</t>
  </si>
  <si>
    <t>Tubos d eacero</t>
  </si>
  <si>
    <t>Tubo de aluminio</t>
  </si>
  <si>
    <t>Tubo galvanizado</t>
  </si>
  <si>
    <t>Tuerca</t>
  </si>
  <si>
    <t>Varilla corrugada</t>
  </si>
  <si>
    <t>Clavo concreto</t>
  </si>
  <si>
    <t>Anillo cortina</t>
  </si>
  <si>
    <t>Armella</t>
  </si>
  <si>
    <t>Bocha</t>
  </si>
  <si>
    <t>Cepillo</t>
  </si>
  <si>
    <t>Malla alambre</t>
  </si>
  <si>
    <t>Remache</t>
  </si>
  <si>
    <t>Tachuela</t>
  </si>
  <si>
    <t>Taquete</t>
  </si>
  <si>
    <t xml:space="preserve">Clavo </t>
  </si>
  <si>
    <t>Pija</t>
  </si>
  <si>
    <t>Cargador de baterias para equipo de computo portatil</t>
  </si>
  <si>
    <t>Concentradores para redes de mcrocumpadoras</t>
  </si>
  <si>
    <t>Disco duro para microcomptadoras</t>
  </si>
  <si>
    <t>Módulo de memoria para micricomputadora</t>
  </si>
  <si>
    <t>Mouse</t>
  </si>
  <si>
    <t>No Break para microcumputadora</t>
  </si>
  <si>
    <t>Repetidores para redes de microcumputadoras</t>
  </si>
  <si>
    <t>Teclado para microcumputadora</t>
  </si>
  <si>
    <t>Unidad externa</t>
  </si>
  <si>
    <t>Conector</t>
  </si>
  <si>
    <t>Dispositivo de almacenamiento externo</t>
  </si>
  <si>
    <t>Llantas de hule para automovil</t>
  </si>
  <si>
    <t>Llanta de hule para camioneta</t>
  </si>
  <si>
    <t>Candados y seguros</t>
  </si>
  <si>
    <t>Soldadura</t>
  </si>
  <si>
    <t>Baleros</t>
  </si>
  <si>
    <t>Empaque</t>
  </si>
  <si>
    <t>Valvula</t>
  </si>
  <si>
    <t>Aspersor</t>
  </si>
  <si>
    <t>Macetero</t>
  </si>
  <si>
    <t>Tambo metalico</t>
  </si>
  <si>
    <t>Tapa metalica tambo</t>
  </si>
  <si>
    <t>Accesorios de equipos de tratamiento de agua</t>
  </si>
  <si>
    <t>Jerga</t>
  </si>
  <si>
    <t>Franela</t>
  </si>
  <si>
    <t>Algodón</t>
  </si>
  <si>
    <t>Servicio de gas</t>
  </si>
  <si>
    <t>Arrend. de equipo y bienes informaticos</t>
  </si>
  <si>
    <t>Arrend. De equipo e instrum de laboratorio</t>
  </si>
  <si>
    <t>Arred. de veh terrestres para la ejecucion de prog de seg pub nal</t>
  </si>
  <si>
    <t>Arrend. Vehículos terrestres, aereos , maritimos, lacustres y fluviales para serv publicos y la operacion  de programas publicos</t>
  </si>
  <si>
    <t>Arrend. Vehículos terrestres, aereos , maritimos, lacustres y fluviales para serv administratvos</t>
  </si>
  <si>
    <t>Arrend. Vehículos terrestres para serv pub y la operación de prog pub</t>
  </si>
  <si>
    <t>Servicios legales</t>
  </si>
  <si>
    <t>Serv de impresión de documentos ofic. para la prest de serv</t>
  </si>
  <si>
    <t>Mobiliario y equipo de administracion (mantenimiento y reparacin)</t>
  </si>
  <si>
    <t>Pasajes terrestres nacionales para labores en campo y de supervision</t>
  </si>
  <si>
    <t>Cerraduras</t>
  </si>
  <si>
    <t>Cespol</t>
  </si>
  <si>
    <t>Chapa cerradura</t>
  </si>
  <si>
    <t>Cople mangueras</t>
  </si>
  <si>
    <t>Flotador tanqeu almacenamiento</t>
  </si>
  <si>
    <t>Llave codo</t>
  </si>
  <si>
    <t>Llave cola</t>
  </si>
  <si>
    <t>Palanca tanque WC</t>
  </si>
  <si>
    <t>Pasadores cerradura</t>
  </si>
  <si>
    <t>Tapa asento WC</t>
  </si>
  <si>
    <t>Llave de paso grifo</t>
  </si>
  <si>
    <t>Accesrios para sanitarios</t>
  </si>
  <si>
    <t>PIEZAS</t>
  </si>
  <si>
    <t>N</t>
  </si>
  <si>
    <t>MILLAR</t>
  </si>
  <si>
    <t>LITROS</t>
  </si>
  <si>
    <t>METROS</t>
  </si>
  <si>
    <t>KILOS</t>
  </si>
  <si>
    <t>POLIZAS</t>
  </si>
  <si>
    <t>Serv de reparacion de equipo e instrumental medico</t>
  </si>
  <si>
    <t>Serv de mantenimiento de equipo e instrumental medico</t>
  </si>
  <si>
    <t>Productos quimicos basicos</t>
  </si>
  <si>
    <t>Articulos deportivos</t>
  </si>
  <si>
    <t>Almacenaje, embalaje y envase</t>
  </si>
  <si>
    <t>Compuesto quimico</t>
  </si>
  <si>
    <t>27300011</t>
  </si>
  <si>
    <t>Balon foot-ball, americano o soccer</t>
  </si>
  <si>
    <t>Balon voli-ball</t>
  </si>
  <si>
    <t>27300013</t>
  </si>
  <si>
    <t>27300059</t>
  </si>
  <si>
    <t>Paraguas (quitasol, sombrilla)</t>
  </si>
  <si>
    <t>27300088</t>
  </si>
  <si>
    <t xml:space="preserve">Medallas </t>
  </si>
  <si>
    <t>34600001</t>
  </si>
  <si>
    <t>34600002</t>
  </si>
  <si>
    <t>34600003</t>
  </si>
  <si>
    <t>Servicios de almacenaje de bienes muebles</t>
  </si>
  <si>
    <t>Servicios de embalaje de bienes muebles</t>
  </si>
  <si>
    <t>Servicios de envasado de bienes muebles</t>
  </si>
  <si>
    <r>
      <t xml:space="preserve">Otros impuestos y derechos de importacion  </t>
    </r>
    <r>
      <rPr>
        <b/>
        <sz val="8"/>
        <color rgb="FFFF0000"/>
        <rFont val="Arial"/>
        <family val="2"/>
      </rPr>
      <t>NO SE LICITA</t>
    </r>
  </si>
  <si>
    <t>SERVICIO</t>
  </si>
  <si>
    <t>LP</t>
  </si>
  <si>
    <t>AD</t>
  </si>
  <si>
    <t>Porductos alimenticios para el perosonal que realiza labores de campo o supervision</t>
  </si>
  <si>
    <t>Corrector liquido</t>
  </si>
  <si>
    <t>Baterias (aa, aaa, d, etc.)</t>
  </si>
  <si>
    <t>Lapices</t>
  </si>
  <si>
    <t>Vidrio esmerilado y opaco</t>
  </si>
  <si>
    <t>Accesorios para sanitarios</t>
  </si>
  <si>
    <t>Servicios de auditoria</t>
  </si>
  <si>
    <t>Tubos de acero</t>
  </si>
  <si>
    <t>Juego de Dados (Autoclave)</t>
  </si>
  <si>
    <t>Productos alimenticios para el personal derivado de actividades extraordinarias</t>
  </si>
  <si>
    <t>CAPITULO</t>
  </si>
  <si>
    <t>90Q</t>
  </si>
  <si>
    <t>E</t>
  </si>
  <si>
    <t>0</t>
  </si>
  <si>
    <t>M</t>
  </si>
  <si>
    <t>PTDA             2019</t>
  </si>
  <si>
    <t>RESUMEN COMPARA PEF</t>
  </si>
  <si>
    <t>PLANTILLA</t>
  </si>
  <si>
    <t>PEF</t>
  </si>
  <si>
    <t>Servicio Postal</t>
  </si>
  <si>
    <t>No objeto del 70/30</t>
  </si>
  <si>
    <t xml:space="preserve">Patentes, regalías y otros  </t>
  </si>
  <si>
    <r>
      <t xml:space="preserve">Subcontrata. servicios con terceros </t>
    </r>
    <r>
      <rPr>
        <b/>
        <sz val="11"/>
        <color rgb="FFFF0000"/>
        <rFont val="Calibri"/>
        <family val="2"/>
        <scheme val="minor"/>
      </rPr>
      <t/>
    </r>
  </si>
  <si>
    <r>
      <t xml:space="preserve">Mantenimiento t Ciosntruc. de Inmuebles  </t>
    </r>
    <r>
      <rPr>
        <b/>
        <sz val="11"/>
        <color rgb="FFFF0000"/>
        <rFont val="Calibri"/>
        <family val="2"/>
        <scheme val="minor"/>
      </rPr>
      <t>NO SE LICITA</t>
    </r>
  </si>
  <si>
    <t>Unidad de medida</t>
  </si>
  <si>
    <t>Ok partidas No Objeto ADQ</t>
  </si>
  <si>
    <t>todo se pone como Plurianual</t>
  </si>
  <si>
    <t>Se pone como Plurianual</t>
  </si>
  <si>
    <t>Serv. relacionados con Certificacion de Procesos</t>
  </si>
  <si>
    <t>Servicios de consultoria</t>
  </si>
  <si>
    <t>Certificacion de modelos de gestion</t>
  </si>
  <si>
    <t>Regalias por derechos de autor y membrecias</t>
  </si>
  <si>
    <t>Servicios estadisticos</t>
  </si>
  <si>
    <t>Servicios integrales</t>
  </si>
  <si>
    <t>LICITACION</t>
  </si>
  <si>
    <t>LP. 007-18 Vigente</t>
  </si>
  <si>
    <t>AD. VIGENTE</t>
  </si>
  <si>
    <t xml:space="preserve">AGENDA </t>
  </si>
  <si>
    <t>PIEZA</t>
  </si>
  <si>
    <t>CAJA</t>
  </si>
  <si>
    <t>PAQUETE</t>
  </si>
  <si>
    <t>ROLLO</t>
  </si>
  <si>
    <t>MILLARES</t>
  </si>
  <si>
    <t>Productos alimenticios para el personal que realiza labores en campo o de supervision</t>
  </si>
  <si>
    <t>Cafe soluble</t>
  </si>
  <si>
    <t>Sustituto de crema</t>
  </si>
  <si>
    <t>Pero si en CuCoP</t>
  </si>
  <si>
    <t>Pluri. Auditoria RSM México</t>
  </si>
  <si>
    <t>010.000.1929.00 Ampicilina</t>
  </si>
  <si>
    <t>010.000.2433.00 Benzonatato</t>
  </si>
  <si>
    <t>010.000.3619.00 Bicarbonato de sodio</t>
  </si>
  <si>
    <t>010.000.1006.00 Calcio</t>
  </si>
  <si>
    <t>010.000.3634.00 Cloruro de sodio</t>
  </si>
  <si>
    <t>010.000.2714.00 Complejo B</t>
  </si>
  <si>
    <t>010.000.3417.00 Diclofenaco</t>
  </si>
  <si>
    <t>010.000.3617.00 Fosfato de potasio</t>
  </si>
  <si>
    <t>010.000.2504.00 Ketoprofeno</t>
  </si>
  <si>
    <t>010.000.2145.00 Loratadina</t>
  </si>
  <si>
    <t>010.000.0522.00 Lidocaina</t>
  </si>
  <si>
    <t>010.000.3421.00 Meloxicam</t>
  </si>
  <si>
    <t>010.000.3419.00 Naproxeno</t>
  </si>
  <si>
    <t>Guia</t>
  </si>
  <si>
    <t>Ramo</t>
  </si>
  <si>
    <t>Unidad Responsable</t>
  </si>
  <si>
    <t>Finalidad</t>
  </si>
  <si>
    <t>Función</t>
  </si>
  <si>
    <t>Subfunción</t>
  </si>
  <si>
    <t>Reasignación</t>
  </si>
  <si>
    <t>Actividad Institucional</t>
  </si>
  <si>
    <t>Modalidad</t>
  </si>
  <si>
    <t>Programa Presupuestario</t>
  </si>
  <si>
    <t>Partida</t>
  </si>
  <si>
    <t>Capitulo</t>
  </si>
  <si>
    <t>Tipo de Gasto</t>
  </si>
  <si>
    <t>Fuente Financiamiento</t>
  </si>
  <si>
    <t>Geografico</t>
  </si>
  <si>
    <t>Clave Cartera</t>
  </si>
  <si>
    <t>Importe</t>
  </si>
  <si>
    <t>2</t>
  </si>
  <si>
    <t>COMBUSTIBLE</t>
  </si>
  <si>
    <t>3</t>
  </si>
  <si>
    <t>ARREND. 200 HP</t>
  </si>
  <si>
    <t>AUD 2019</t>
  </si>
  <si>
    <t>VIGILANCIA</t>
  </si>
  <si>
    <t>SERV TEC ESPECIALIZADOS</t>
  </si>
  <si>
    <t>SEG. BIENES PATRIMONIALES</t>
  </si>
  <si>
    <t>MTTO DE VEHICULOS</t>
  </si>
  <si>
    <t>MTTO DE PLANTAS</t>
  </si>
  <si>
    <t>LIMPIEZA</t>
  </si>
  <si>
    <t>JARDINERIA</t>
  </si>
  <si>
    <t>PEF 2020</t>
  </si>
  <si>
    <t>PROGRAMA ANUAL</t>
  </si>
  <si>
    <t>P</t>
  </si>
  <si>
    <t>Fibras sintéticas, hules, plásticos y derivados</t>
  </si>
  <si>
    <t>TOTAL CAPITULO 2000</t>
  </si>
  <si>
    <t>COMENTARIOS 2020</t>
  </si>
  <si>
    <t>TOTAL CAPITULO 3000</t>
  </si>
  <si>
    <t>NO CUCOP</t>
  </si>
  <si>
    <t>Arrend 200 HP</t>
  </si>
  <si>
    <t>01 DIC 2018 AL 30 NOV 2021</t>
  </si>
  <si>
    <t>Uso de patemtes y marcas</t>
  </si>
  <si>
    <t>Licencias de uso de programas de computo y su actualizacion</t>
  </si>
  <si>
    <t>Informacion en medios masivos derivada de la operacion y administracion de las dependencias y entidades</t>
  </si>
  <si>
    <t>Servicios estadisticos y geograficos</t>
  </si>
  <si>
    <t>Servicio medico</t>
  </si>
  <si>
    <t>Servicios de instalacion, reparacion, mantenimiento y conservacion menor de inmuebles</t>
  </si>
  <si>
    <t>Servicios de instalacion de equipo e instrumental medico</t>
  </si>
  <si>
    <t>LP. 001-17 Vigente</t>
  </si>
  <si>
    <t>LP. 007-19 Vigente</t>
  </si>
  <si>
    <r>
      <rPr>
        <sz val="11"/>
        <color rgb="FFFF0000"/>
        <rFont val="Calibri"/>
        <family val="2"/>
        <scheme val="minor"/>
      </rPr>
      <t xml:space="preserve">PARTIDAS QUE NO OBJETO CUCOP                </t>
    </r>
    <r>
      <rPr>
        <sz val="11"/>
        <color theme="1"/>
        <rFont val="Calibri"/>
        <family val="2"/>
        <scheme val="minor"/>
      </rPr>
      <t>33901</t>
    </r>
  </si>
  <si>
    <t>Desinfectante</t>
  </si>
  <si>
    <t>Detergentes</t>
  </si>
  <si>
    <t>Escobas</t>
  </si>
  <si>
    <t xml:space="preserve">Papel higienico </t>
  </si>
  <si>
    <t>Papel toalla</t>
  </si>
  <si>
    <t>Trapeador</t>
  </si>
  <si>
    <t>Gel antibacterial</t>
  </si>
  <si>
    <t>Sarricida</t>
  </si>
  <si>
    <t>Bolsas para basura</t>
  </si>
  <si>
    <t>Pañuelos desechables</t>
  </si>
  <si>
    <t>Hielo y helados</t>
  </si>
  <si>
    <t xml:space="preserve"> Prod quím, farm y de lab adquiridos c/mat prima</t>
  </si>
  <si>
    <t>Productos de laboratorio adquiridos como materia prima</t>
  </si>
  <si>
    <t>Grava (mineral no metalico)</t>
  </si>
  <si>
    <t>Adaptadores</t>
  </si>
  <si>
    <t>Pilas (baterias)</t>
  </si>
  <si>
    <t>Codos metalicos para tuberia</t>
  </si>
  <si>
    <t>Coples metalicos para tuberia</t>
  </si>
  <si>
    <t>Cinta adhesiva antiderrapante o antideslizante</t>
  </si>
  <si>
    <t>Tuberia conduit y sus accesorios</t>
  </si>
  <si>
    <t>Tuberias pvc</t>
  </si>
  <si>
    <t>Alambre galvanizado</t>
  </si>
  <si>
    <t>Lavabo</t>
  </si>
  <si>
    <t>Lavamanos</t>
  </si>
  <si>
    <t>Mingitorio</t>
  </si>
  <si>
    <t>Retrete (taza de baño, inodoro, w.c.)</t>
  </si>
  <si>
    <t>Señalamientos (proteccion civil, seguridad, etc.)</t>
  </si>
  <si>
    <t>Accesorios para persianas o cortinas</t>
  </si>
  <si>
    <t>Agua desionizada</t>
  </si>
  <si>
    <t>Aceite combustible</t>
  </si>
  <si>
    <t>Aceite lubricante</t>
  </si>
  <si>
    <t>Brocha</t>
  </si>
  <si>
    <t>010.000.1931.00 Ampicilina</t>
  </si>
  <si>
    <t>010.000.0574.00 Captopril</t>
  </si>
  <si>
    <t>010.000.2161.00 Dextrometorfano</t>
  </si>
  <si>
    <t>010.000.6076.00 Ibuprofeno</t>
  </si>
  <si>
    <t>010.000.0514.02 Paracetamol</t>
  </si>
  <si>
    <t>010.000.4358.00 Pregabalina</t>
  </si>
  <si>
    <t>010.000.1234.00 Ranitidina</t>
  </si>
  <si>
    <t xml:space="preserve">21101, 21401 </t>
  </si>
  <si>
    <t>Bicolor</t>
  </si>
  <si>
    <t>Boligrafos</t>
  </si>
  <si>
    <t>Broches para folder</t>
  </si>
  <si>
    <t>Carpetas para archivo</t>
  </si>
  <si>
    <t>Cinta adhesiva (diurex)</t>
  </si>
  <si>
    <t>Cinta adhesiva canela</t>
  </si>
  <si>
    <t>Cinta adhesiva masking tape</t>
  </si>
  <si>
    <t>Clips</t>
  </si>
  <si>
    <t>Clips tipo mariposa</t>
  </si>
  <si>
    <t>Cuadernos</t>
  </si>
  <si>
    <t>Cutter</t>
  </si>
  <si>
    <t>Desengrapadora</t>
  </si>
  <si>
    <t>Folders</t>
  </si>
  <si>
    <t>Grapas</t>
  </si>
  <si>
    <t>Papel bond</t>
  </si>
  <si>
    <t>Papel para dibujo</t>
  </si>
  <si>
    <t>Pegamento en tubo</t>
  </si>
  <si>
    <t>Pegamento liquido</t>
  </si>
  <si>
    <t>Reglas de metal</t>
  </si>
  <si>
    <t>Separadores de cartulina</t>
  </si>
  <si>
    <t>Sobres de papel</t>
  </si>
  <si>
    <t>Tijeras para oficina</t>
  </si>
  <si>
    <t>Vasos de papel</t>
  </si>
  <si>
    <t>Marcador (plumon)</t>
  </si>
  <si>
    <t>Protector de plastico para hojas</t>
  </si>
  <si>
    <t>Caja para archivo</t>
  </si>
  <si>
    <t>Disco compacto, CD y DVD (suministros informaticos)</t>
  </si>
  <si>
    <t>Material de limpieza</t>
  </si>
  <si>
    <t>Cable usb</t>
  </si>
  <si>
    <t>Discos duros</t>
  </si>
  <si>
    <t>Dispositivos USB</t>
  </si>
  <si>
    <t>Materiales para limpieza de equipos (solventes)</t>
  </si>
  <si>
    <t>Accesorios para proteccion de equipos (fundas, protectores de video)</t>
  </si>
  <si>
    <t>PROGRAMA ANUAL DE ADQUISICIONES 2020</t>
  </si>
  <si>
    <t>*</t>
  </si>
  <si>
    <t>Partida[Descripción]</t>
  </si>
  <si>
    <t>RECURSO</t>
  </si>
  <si>
    <t>FISCAL</t>
  </si>
  <si>
    <t>PROPIO</t>
  </si>
  <si>
    <t>Materiales y útiles de oficina</t>
  </si>
  <si>
    <t>Materiales y útiles consumibles para el procesamiento en equipos y bienes informáticos</t>
  </si>
  <si>
    <t>Material de apoyo informativo</t>
  </si>
  <si>
    <t>Material para información en actividades de investigación científica y tecnológica</t>
  </si>
  <si>
    <t>Productos alimenticios para el personal que realiza labores en campo o de supervisión</t>
  </si>
  <si>
    <t>Utensilios para el servicio de alimentación</t>
  </si>
  <si>
    <t>Productos químicos, farmacéuticos y de laboratorio adquiridos como materia prima</t>
  </si>
  <si>
    <t>Productos minerales no metálicos</t>
  </si>
  <si>
    <t>Cemento y productos de concreto</t>
  </si>
  <si>
    <t>Artículos metálicos para la construcción</t>
  </si>
  <si>
    <t>Otros materiales y artículos de construcción y reparación</t>
  </si>
  <si>
    <t>Productos químicos básicos</t>
  </si>
  <si>
    <t>Medicinas y productos farmacéuticos</t>
  </si>
  <si>
    <t>Materiales, accesorios y suministros de laboratorio</t>
  </si>
  <si>
    <t>Otros productos químicos</t>
  </si>
  <si>
    <t>Combustibles, lubricantes y aditivos para vehículos terrestres, aéreos, marítimos, lacustres y fluviales destinados a servicios públicos y la operación de programas públicos</t>
  </si>
  <si>
    <t>Combustibles, lubricantes y aditivos para vehículos terrestres, aéreos, marítimos, lacustres y fluviales destinados a servicios administrativos</t>
  </si>
  <si>
    <t>Combustibles, lubricantes y aditivos para maquinaria, equipo de producción y servicios administrativos</t>
  </si>
  <si>
    <t>Vestuario y uniformes</t>
  </si>
  <si>
    <t>Refacciones y accesorios menores de mobiliario y equipo de administración, educacional y recreativo</t>
  </si>
  <si>
    <t>Refacciones y accesorios para equipo de cómputo y telecomunicaciones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</si>
  <si>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</si>
  <si>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</si>
  <si>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</si>
  <si>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otros bienes muebles</t>
  </si>
  <si>
    <t>Servicio de radiolocalización</t>
  </si>
  <si>
    <t>Servicio postal</t>
  </si>
  <si>
    <t>Arrendamiento de edificios y locales</t>
  </si>
  <si>
    <t>Arrendamiento de equipo y bienes informáticos</t>
  </si>
  <si>
    <t>Arrendamiento de mobiliario</t>
  </si>
  <si>
    <t>Arrendamiento de equipo e instrumental médico y de laboratorio</t>
  </si>
  <si>
    <t>Arrendamiento de vehículos terrestres, aéreos, marítimos, lacustres y fluviales para servicios públicos y la operación de programas públicos</t>
  </si>
  <si>
    <t>Arrendamiento de vehículos terrestres, aéreos, marítimos, lacustres y fluviales para servicios administrativos</t>
  </si>
  <si>
    <t>Patentes, derechos de autor, regalías y otros</t>
  </si>
  <si>
    <t>Otras asesorías para la operación de programas</t>
  </si>
  <si>
    <t>Servicios relacionados con procedimientos jurisdiccionales</t>
  </si>
  <si>
    <t>Servicios de desarrollo de aplicaciones informáticas</t>
  </si>
  <si>
    <t>Servicios relacionados con certificación de procesos</t>
  </si>
  <si>
    <t>Impresiones de documentos oficiales para la prestación de servicios públicos, identificación, formatos administrativos y fiscales, formas valoradas, certificados y títulos</t>
  </si>
  <si>
    <t>Subcontratación de servicios con terceros</t>
  </si>
  <si>
    <t>Seguros de bienes patrimoniales</t>
  </si>
  <si>
    <t>Fletes y maniobras</t>
  </si>
  <si>
    <t>Mantenimiento y conservación de inmuebles para la prestación de servicios administrativos</t>
  </si>
  <si>
    <t>Mantenimiento y conservación de mobiliario y equipo de administración</t>
  </si>
  <si>
    <t>Instalación, reparación y mantenimiento de equipo e instrumental médico y de laboratorio</t>
  </si>
  <si>
    <t>Mantenimiento y conservación de vehículos terrestres, aéreos, marítimos, lacustres y fluviales</t>
  </si>
  <si>
    <t>Servicios de lavandería, limpieza e higiene</t>
  </si>
  <si>
    <t>Servicios de jardinería y fumigación</t>
  </si>
  <si>
    <t>Pasajes aéreos nacionales para labores en campo y de supervisión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</si>
  <si>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</si>
  <si>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</si>
  <si>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Pasajes terrestres nacionales para labores en campo y de supervisión</t>
  </si>
  <si>
    <t>Pasajes terrestres nacionales para servidores públicos de mando en el desempeño de comisiones y funciones oficiales</t>
  </si>
  <si>
    <t>Viáticos nacionales para labores en campo y de supervisión</t>
  </si>
  <si>
    <t>Viáticos nacionales para servidores públicos en el desempeño de funciones oficiales</t>
  </si>
  <si>
    <t>Viáticos en el extranjero para servidores públicos en el desempeño de comisiones y funciones oficiales</t>
  </si>
  <si>
    <t>Gastos para operativos y trabajos de campo en áreas rurales</t>
  </si>
  <si>
    <t>Otros impuestos y derechos</t>
  </si>
  <si>
    <t>Impuestos y derechos de importación</t>
  </si>
  <si>
    <t>Penas, multas, accesorios y actualizaciones</t>
  </si>
  <si>
    <t>p</t>
  </si>
  <si>
    <t>Juego De Dados (Autoclave)</t>
  </si>
  <si>
    <t>OK</t>
  </si>
  <si>
    <t>Neopreno/policloropreno</t>
  </si>
  <si>
    <t>Mobiliario y equipo de administracion (mantenimiento y reparacion)</t>
  </si>
  <si>
    <t>PARTIDA ESPECIFICA</t>
  </si>
  <si>
    <t>Engrampadora</t>
  </si>
  <si>
    <t>Marca textos</t>
  </si>
  <si>
    <t>Jabón liquido</t>
  </si>
  <si>
    <t>Blanqueador</t>
  </si>
  <si>
    <t>PROGRAMA ANUAL DE ADQUISICIONES 2023</t>
  </si>
  <si>
    <t>CARÁCTER</t>
  </si>
  <si>
    <t>ENTIDAD FEDERATIVA</t>
  </si>
  <si>
    <t>TIPO DE PROCEDIENTO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</si>
</sst>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00000_-;\-* #,##0.0000000_-;_-* &quot;-&quot;??_-;_-@_-"/>
    <numFmt numFmtId="165" formatCode="#,##0.00_ ;\-#,##0.00\ "/>
    <numFmt numFmtId="166" formatCode="#,##0.0000000000"/>
    <numFmt numFmtId="167" formatCode="#,##0.0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FF00"/>
      <name val="Arial"/>
      <family val="2"/>
    </font>
    <font>
      <b/>
      <sz val="13"/>
      <color rgb="FFFF0000"/>
      <name val="Calibri"/>
      <family val="2"/>
      <scheme val="minor"/>
    </font>
    <font>
      <strike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11"/>
      <color rgb="FFFFFFFF"/>
      <name val="Arial"/>
      <family val="2"/>
    </font>
    <font>
      <sz val="8"/>
      <color rgb="FFFFFFFF"/>
      <name val="Arial"/>
      <family val="2"/>
    </font>
    <font>
      <b/>
      <strike/>
      <sz val="13"/>
      <color rgb="FFFF0000"/>
      <name val="Calibri"/>
      <family val="2"/>
      <scheme val="minor"/>
    </font>
    <font>
      <sz val="10"/>
      <color rgb="FFFFFF00"/>
      <name val="Arial"/>
      <family val="2"/>
    </font>
    <font>
      <sz val="8"/>
      <color rgb="FFFFFF00"/>
      <name val="Arial"/>
      <family val="2"/>
    </font>
    <font>
      <sz val="8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Wingdings 2"/>
      <family val="1"/>
      <charset val="2"/>
    </font>
    <font>
      <sz val="13"/>
      <color rgb="FFFF0000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B0F0"/>
      </bottom>
      <diagonal/>
    </border>
    <border>
      <left style="thin">
        <color auto="1"/>
      </left>
      <right/>
      <top style="thin">
        <color auto="1"/>
      </top>
      <bottom style="medium">
        <color rgb="FF00B0F0"/>
      </bottom>
      <diagonal/>
    </border>
    <border>
      <left/>
      <right style="thin">
        <color auto="1"/>
      </right>
      <top style="thin">
        <color auto="1"/>
      </top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4" borderId="0" xfId="0" applyNumberForma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5" borderId="0" xfId="0" applyNumberFormat="1" applyFill="1" applyAlignment="1">
      <alignment vertical="center"/>
    </xf>
    <xf numFmtId="43" fontId="6" fillId="0" borderId="1" xfId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0" fontId="0" fillId="0" borderId="12" xfId="0" applyNumberFormat="1" applyBorder="1" applyAlignment="1">
      <alignment horizontal="center" vertical="center"/>
    </xf>
    <xf numFmtId="4" fontId="0" fillId="7" borderId="0" xfId="0" applyNumberFormat="1" applyFill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0" fillId="0" borderId="11" xfId="0" applyNumberFormat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4" fontId="0" fillId="0" borderId="0" xfId="0" applyNumberFormat="1" applyBorder="1" applyAlignment="1">
      <alignment vertical="center"/>
    </xf>
    <xf numFmtId="43" fontId="14" fillId="0" borderId="0" xfId="0" applyNumberFormat="1" applyFont="1" applyBorder="1" applyAlignment="1">
      <alignment vertical="center"/>
    </xf>
    <xf numFmtId="0" fontId="0" fillId="8" borderId="1" xfId="0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 wrapText="1"/>
    </xf>
    <xf numFmtId="43" fontId="6" fillId="7" borderId="2" xfId="1" applyFont="1" applyFill="1" applyBorder="1" applyAlignment="1">
      <alignment vertical="center" wrapText="1"/>
    </xf>
    <xf numFmtId="43" fontId="0" fillId="0" borderId="2" xfId="1" applyFont="1" applyBorder="1" applyAlignment="1">
      <alignment vertical="center" wrapText="1"/>
    </xf>
    <xf numFmtId="43" fontId="16" fillId="0" borderId="2" xfId="1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43" fontId="6" fillId="0" borderId="1" xfId="1" applyFont="1" applyFill="1" applyBorder="1" applyAlignment="1">
      <alignment vertical="center" wrapText="1"/>
    </xf>
    <xf numFmtId="43" fontId="20" fillId="3" borderId="1" xfId="1" applyFont="1" applyFill="1" applyBorder="1" applyAlignment="1">
      <alignment horizontal="center" vertical="center" wrapText="1"/>
    </xf>
    <xf numFmtId="43" fontId="16" fillId="0" borderId="1" xfId="1" applyFont="1" applyBorder="1" applyAlignment="1">
      <alignment vertical="center" wrapText="1"/>
    </xf>
    <xf numFmtId="43" fontId="22" fillId="0" borderId="0" xfId="1" applyFont="1" applyBorder="1" applyAlignment="1">
      <alignment vertical="center" wrapText="1"/>
    </xf>
    <xf numFmtId="0" fontId="16" fillId="0" borderId="0" xfId="0" applyFont="1" applyAlignment="1">
      <alignment vertical="center"/>
    </xf>
    <xf numFmtId="43" fontId="16" fillId="0" borderId="0" xfId="0" applyNumberFormat="1" applyFont="1" applyAlignment="1">
      <alignment vertical="center"/>
    </xf>
    <xf numFmtId="43" fontId="16" fillId="0" borderId="0" xfId="1" applyFont="1" applyAlignment="1">
      <alignment vertical="center"/>
    </xf>
    <xf numFmtId="43" fontId="6" fillId="2" borderId="2" xfId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3" fontId="6" fillId="2" borderId="1" xfId="1" applyFont="1" applyFill="1" applyBorder="1" applyAlignment="1">
      <alignment vertical="center" wrapText="1"/>
    </xf>
    <xf numFmtId="43" fontId="16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0" fillId="2" borderId="0" xfId="0" applyNumberFormat="1" applyFill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43" fontId="6" fillId="2" borderId="10" xfId="1" applyFont="1" applyFill="1" applyBorder="1" applyAlignment="1">
      <alignment vertical="center" wrapText="1"/>
    </xf>
    <xf numFmtId="0" fontId="1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3" fontId="18" fillId="2" borderId="0" xfId="1" applyFont="1" applyFill="1" applyBorder="1" applyAlignment="1">
      <alignment vertical="center" wrapText="1"/>
    </xf>
    <xf numFmtId="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8" fillId="6" borderId="5" xfId="0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vertical="center"/>
    </xf>
    <xf numFmtId="43" fontId="30" fillId="2" borderId="2" xfId="1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8" borderId="4" xfId="0" applyFill="1" applyBorder="1" applyAlignment="1">
      <alignment vertical="center" wrapText="1"/>
    </xf>
    <xf numFmtId="43" fontId="6" fillId="2" borderId="4" xfId="1" applyFont="1" applyFill="1" applyBorder="1" applyAlignment="1">
      <alignment vertical="center" wrapText="1"/>
    </xf>
    <xf numFmtId="43" fontId="30" fillId="2" borderId="1" xfId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3" fontId="16" fillId="0" borderId="15" xfId="1" applyFont="1" applyFill="1" applyBorder="1" applyAlignment="1">
      <alignment vertical="center" wrapText="1"/>
    </xf>
    <xf numFmtId="43" fontId="16" fillId="0" borderId="16" xfId="1" applyFont="1" applyFill="1" applyBorder="1" applyAlignment="1">
      <alignment vertical="center" wrapText="1"/>
    </xf>
    <xf numFmtId="43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vertical="center"/>
    </xf>
    <xf numFmtId="0" fontId="0" fillId="2" borderId="0" xfId="0" applyNumberFormat="1" applyFill="1" applyAlignment="1">
      <alignment horizontal="center" vertical="center"/>
    </xf>
    <xf numFmtId="43" fontId="16" fillId="2" borderId="10" xfId="1" applyFont="1" applyFill="1" applyBorder="1" applyAlignment="1">
      <alignment vertical="center" wrapText="1"/>
    </xf>
    <xf numFmtId="0" fontId="3" fillId="0" borderId="3" xfId="0" applyFont="1" applyFill="1" applyBorder="1" applyAlignment="1"/>
    <xf numFmtId="0" fontId="3" fillId="0" borderId="0" xfId="0" applyFont="1" applyFill="1" applyBorder="1"/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43" fontId="0" fillId="0" borderId="2" xfId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3" fontId="6" fillId="0" borderId="2" xfId="1" applyFont="1" applyFill="1" applyBorder="1" applyAlignment="1">
      <alignment vertical="center" wrapText="1"/>
    </xf>
    <xf numFmtId="43" fontId="16" fillId="0" borderId="1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43" fontId="0" fillId="0" borderId="15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3" fontId="0" fillId="0" borderId="3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6" fillId="0" borderId="10" xfId="1" applyFont="1" applyFill="1" applyBorder="1" applyAlignment="1">
      <alignment vertical="center" wrapText="1"/>
    </xf>
    <xf numFmtId="43" fontId="6" fillId="0" borderId="3" xfId="1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3" fontId="21" fillId="0" borderId="1" xfId="1" applyFont="1" applyFill="1" applyBorder="1" applyAlignment="1">
      <alignment vertical="center" wrapText="1"/>
    </xf>
    <xf numFmtId="43" fontId="16" fillId="0" borderId="4" xfId="1" applyFont="1" applyFill="1" applyBorder="1" applyAlignment="1">
      <alignment vertical="center" wrapText="1"/>
    </xf>
    <xf numFmtId="0" fontId="3" fillId="0" borderId="17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wrapText="1"/>
    </xf>
    <xf numFmtId="43" fontId="6" fillId="0" borderId="18" xfId="1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 wrapText="1"/>
    </xf>
    <xf numFmtId="43" fontId="0" fillId="0" borderId="1" xfId="1" applyFont="1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vertical="center" wrapText="1"/>
    </xf>
    <xf numFmtId="43" fontId="16" fillId="0" borderId="14" xfId="1" applyFont="1" applyFill="1" applyBorder="1" applyAlignment="1">
      <alignment vertical="center" wrapText="1"/>
    </xf>
    <xf numFmtId="43" fontId="0" fillId="0" borderId="16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43" fontId="30" fillId="0" borderId="2" xfId="1" applyFont="1" applyFill="1" applyBorder="1" applyAlignment="1">
      <alignment vertical="center" wrapText="1"/>
    </xf>
    <xf numFmtId="43" fontId="30" fillId="0" borderId="1" xfId="1" applyFont="1" applyFill="1" applyBorder="1" applyAlignment="1">
      <alignment vertical="center" wrapText="1"/>
    </xf>
    <xf numFmtId="43" fontId="0" fillId="0" borderId="0" xfId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/>
    </xf>
    <xf numFmtId="43" fontId="19" fillId="0" borderId="2" xfId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3" fontId="0" fillId="2" borderId="2" xfId="1" applyFont="1" applyFill="1" applyBorder="1" applyAlignment="1">
      <alignment vertical="center" wrapText="1"/>
    </xf>
    <xf numFmtId="43" fontId="0" fillId="2" borderId="15" xfId="1" applyFont="1" applyFill="1" applyBorder="1" applyAlignment="1">
      <alignment vertical="center" wrapText="1"/>
    </xf>
    <xf numFmtId="43" fontId="0" fillId="2" borderId="0" xfId="1" applyFont="1" applyFill="1" applyBorder="1" applyAlignment="1">
      <alignment vertical="center" wrapText="1"/>
    </xf>
    <xf numFmtId="43" fontId="0" fillId="2" borderId="1" xfId="1" applyFont="1" applyFill="1" applyBorder="1" applyAlignment="1">
      <alignment vertical="center" wrapText="1"/>
    </xf>
    <xf numFmtId="0" fontId="3" fillId="0" borderId="1" xfId="0" applyFont="1" applyFill="1" applyBorder="1" applyAlignment="1"/>
    <xf numFmtId="0" fontId="0" fillId="0" borderId="3" xfId="0" applyFill="1" applyBorder="1" applyAlignment="1">
      <alignment vertical="center" wrapText="1"/>
    </xf>
    <xf numFmtId="4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9" fillId="0" borderId="17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3" fontId="0" fillId="0" borderId="0" xfId="0" applyNumberFormat="1" applyFill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43" fontId="30" fillId="2" borderId="26" xfId="1" applyFont="1" applyFill="1" applyBorder="1" applyAlignment="1">
      <alignment vertical="center" wrapText="1"/>
    </xf>
    <xf numFmtId="43" fontId="30" fillId="2" borderId="25" xfId="1" applyFont="1" applyFill="1" applyBorder="1" applyAlignment="1">
      <alignment vertical="center" wrapText="1"/>
    </xf>
    <xf numFmtId="4" fontId="0" fillId="0" borderId="27" xfId="0" applyNumberFormat="1" applyBorder="1" applyAlignment="1">
      <alignment vertical="center"/>
    </xf>
    <xf numFmtId="0" fontId="0" fillId="0" borderId="27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3" fontId="6" fillId="0" borderId="28" xfId="0" applyNumberFormat="1" applyFont="1" applyBorder="1" applyAlignment="1">
      <alignment vertical="center"/>
    </xf>
    <xf numFmtId="43" fontId="0" fillId="0" borderId="0" xfId="0" applyNumberFormat="1"/>
    <xf numFmtId="4" fontId="0" fillId="0" borderId="0" xfId="0" applyNumberFormat="1"/>
    <xf numFmtId="4" fontId="14" fillId="0" borderId="0" xfId="0" applyNumberFormat="1" applyFont="1"/>
    <xf numFmtId="0" fontId="0" fillId="10" borderId="1" xfId="0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164" fontId="37" fillId="5" borderId="0" xfId="0" applyNumberFormat="1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43" fontId="30" fillId="2" borderId="15" xfId="1" applyFont="1" applyFill="1" applyBorder="1" applyAlignment="1">
      <alignment vertical="center" wrapText="1"/>
    </xf>
    <xf numFmtId="43" fontId="30" fillId="2" borderId="10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0" fillId="9" borderId="0" xfId="0" applyNumberFormat="1" applyFill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4" borderId="0" xfId="0" applyNumberFormat="1" applyFont="1" applyFill="1" applyAlignment="1">
      <alignment horizontal="center" vertical="center"/>
    </xf>
    <xf numFmtId="4" fontId="0" fillId="4" borderId="0" xfId="0" applyNumberFormat="1" applyFont="1" applyFill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39" fillId="4" borderId="2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vertical="center"/>
    </xf>
    <xf numFmtId="0" fontId="4" fillId="10" borderId="1" xfId="0" applyFont="1" applyFill="1" applyBorder="1" applyAlignment="1">
      <alignment horizontal="left" vertical="center" wrapText="1"/>
    </xf>
    <xf numFmtId="43" fontId="0" fillId="10" borderId="2" xfId="1" applyFont="1" applyFill="1" applyBorder="1" applyAlignment="1">
      <alignment vertical="center" wrapText="1"/>
    </xf>
    <xf numFmtId="43" fontId="6" fillId="10" borderId="1" xfId="1" applyFont="1" applyFill="1" applyBorder="1" applyAlignment="1">
      <alignment vertical="center" wrapText="1"/>
    </xf>
    <xf numFmtId="4" fontId="0" fillId="10" borderId="0" xfId="0" applyNumberFormat="1" applyFill="1" applyAlignment="1">
      <alignment vertical="center"/>
    </xf>
    <xf numFmtId="0" fontId="0" fillId="10" borderId="0" xfId="0" applyNumberFormat="1" applyFont="1" applyFill="1" applyAlignment="1">
      <alignment horizontal="center" vertical="center"/>
    </xf>
    <xf numFmtId="0" fontId="5" fillId="10" borderId="1" xfId="0" applyFont="1" applyFill="1" applyBorder="1" applyAlignment="1">
      <alignment horizontal="left" vertical="center" wrapText="1"/>
    </xf>
    <xf numFmtId="4" fontId="0" fillId="10" borderId="0" xfId="0" applyNumberFormat="1" applyFont="1" applyFill="1" applyAlignment="1">
      <alignment vertical="center"/>
    </xf>
    <xf numFmtId="164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1" fontId="7" fillId="0" borderId="1" xfId="1" applyNumberFormat="1" applyFont="1" applyFill="1" applyBorder="1" applyAlignment="1">
      <alignment vertical="center" wrapText="1"/>
    </xf>
    <xf numFmtId="4" fontId="7" fillId="0" borderId="30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/>
    </xf>
    <xf numFmtId="0" fontId="7" fillId="11" borderId="0" xfId="0" applyFont="1" applyFill="1" applyAlignment="1">
      <alignment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left" vertical="center" wrapText="1"/>
    </xf>
    <xf numFmtId="3" fontId="7" fillId="0" borderId="18" xfId="1" applyNumberFormat="1" applyFont="1" applyFill="1" applyBorder="1" applyAlignment="1">
      <alignment vertical="center" wrapText="1"/>
    </xf>
    <xf numFmtId="3" fontId="7" fillId="0" borderId="23" xfId="1" applyNumberFormat="1" applyFont="1" applyFill="1" applyBorder="1" applyAlignment="1">
      <alignment vertical="center" wrapText="1"/>
    </xf>
    <xf numFmtId="3" fontId="7" fillId="0" borderId="24" xfId="1" applyNumberFormat="1" applyFont="1" applyFill="1" applyBorder="1" applyAlignment="1">
      <alignment vertical="center" wrapText="1"/>
    </xf>
    <xf numFmtId="3" fontId="7" fillId="0" borderId="1" xfId="1" applyNumberFormat="1" applyFont="1" applyFill="1" applyBorder="1" applyAlignment="1">
      <alignment vertical="center" wrapText="1"/>
    </xf>
    <xf numFmtId="3" fontId="7" fillId="0" borderId="33" xfId="1" applyNumberFormat="1" applyFont="1" applyFill="1" applyBorder="1" applyAlignment="1">
      <alignment vertical="center" wrapText="1"/>
    </xf>
    <xf numFmtId="3" fontId="7" fillId="0" borderId="22" xfId="1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8" xfId="0" applyNumberFormat="1" applyFont="1" applyFill="1" applyBorder="1" applyAlignment="1">
      <alignment horizontal="center" vertical="center" wrapText="1"/>
    </xf>
    <xf numFmtId="1" fontId="7" fillId="0" borderId="31" xfId="1" applyNumberFormat="1" applyFont="1" applyFill="1" applyBorder="1" applyAlignment="1">
      <alignment vertical="center" wrapText="1"/>
    </xf>
    <xf numFmtId="2" fontId="7" fillId="0" borderId="31" xfId="1" applyNumberFormat="1" applyFont="1" applyFill="1" applyBorder="1" applyAlignment="1">
      <alignment vertical="center" wrapText="1"/>
    </xf>
    <xf numFmtId="1" fontId="7" fillId="0" borderId="33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1" fontId="8" fillId="0" borderId="31" xfId="0" applyNumberFormat="1" applyFont="1" applyFill="1" applyBorder="1" applyAlignment="1">
      <alignment horizontal="center" vertical="center" wrapText="1"/>
    </xf>
    <xf numFmtId="1" fontId="7" fillId="0" borderId="31" xfId="0" applyNumberFormat="1" applyFont="1" applyFill="1" applyBorder="1" applyAlignment="1">
      <alignment horizontal="center" vertical="center"/>
    </xf>
    <xf numFmtId="1" fontId="7" fillId="0" borderId="31" xfId="0" applyNumberFormat="1" applyFont="1" applyFill="1" applyBorder="1" applyAlignment="1">
      <alignment horizontal="center" vertical="center" wrapText="1"/>
    </xf>
    <xf numFmtId="14" fontId="27" fillId="0" borderId="31" xfId="0" applyNumberFormat="1" applyFont="1" applyFill="1" applyBorder="1" applyAlignment="1">
      <alignment horizontal="center" vertical="center" wrapText="1"/>
    </xf>
    <xf numFmtId="2" fontId="8" fillId="0" borderId="31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0" fontId="7" fillId="0" borderId="31" xfId="0" applyFont="1" applyFill="1" applyBorder="1" applyAlignment="1">
      <alignment horizontal="center" vertical="center"/>
    </xf>
    <xf numFmtId="1" fontId="7" fillId="0" borderId="4" xfId="1" applyNumberFormat="1" applyFont="1" applyFill="1" applyBorder="1" applyAlignment="1">
      <alignment vertical="center" wrapText="1"/>
    </xf>
    <xf numFmtId="2" fontId="7" fillId="0" borderId="4" xfId="1" applyNumberFormat="1" applyFont="1" applyFill="1" applyBorder="1" applyAlignment="1">
      <alignment vertical="center" wrapText="1"/>
    </xf>
    <xf numFmtId="1" fontId="7" fillId="0" borderId="2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/>
    </xf>
    <xf numFmtId="14" fontId="2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3" fontId="0" fillId="0" borderId="0" xfId="1" applyFont="1" applyAlignment="1">
      <alignment wrapText="1"/>
    </xf>
    <xf numFmtId="0" fontId="0" fillId="12" borderId="0" xfId="0" applyFill="1" applyAlignment="1">
      <alignment wrapText="1"/>
    </xf>
    <xf numFmtId="0" fontId="0" fillId="12" borderId="0" xfId="0" applyFill="1" applyAlignment="1">
      <alignment horizontal="center" wrapText="1"/>
    </xf>
    <xf numFmtId="43" fontId="0" fillId="12" borderId="0" xfId="1" applyFont="1" applyFill="1" applyAlignment="1">
      <alignment wrapText="1"/>
    </xf>
    <xf numFmtId="0" fontId="0" fillId="12" borderId="0" xfId="0" applyFill="1"/>
    <xf numFmtId="43" fontId="0" fillId="12" borderId="0" xfId="0" applyNumberFormat="1" applyFill="1"/>
    <xf numFmtId="0" fontId="14" fillId="0" borderId="0" xfId="0" applyFont="1"/>
    <xf numFmtId="0" fontId="14" fillId="12" borderId="0" xfId="0" applyFont="1" applyFill="1" applyAlignment="1">
      <alignment wrapText="1"/>
    </xf>
    <xf numFmtId="0" fontId="14" fillId="12" borderId="0" xfId="0" applyFont="1" applyFill="1" applyAlignment="1">
      <alignment horizontal="center" wrapText="1"/>
    </xf>
    <xf numFmtId="43" fontId="14" fillId="12" borderId="0" xfId="1" applyFont="1" applyFill="1" applyAlignment="1">
      <alignment wrapText="1"/>
    </xf>
    <xf numFmtId="43" fontId="14" fillId="12" borderId="0" xfId="0" applyNumberFormat="1" applyFont="1" applyFill="1"/>
    <xf numFmtId="43" fontId="14" fillId="0" borderId="0" xfId="0" applyNumberFormat="1" applyFont="1"/>
    <xf numFmtId="0" fontId="11" fillId="6" borderId="5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3" fontId="0" fillId="0" borderId="29" xfId="1" applyFont="1" applyBorder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40" fillId="14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43" fontId="40" fillId="14" borderId="1" xfId="1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0" fillId="13" borderId="0" xfId="0" applyFill="1" applyAlignment="1">
      <alignment wrapText="1"/>
    </xf>
    <xf numFmtId="43" fontId="0" fillId="13" borderId="0" xfId="1" applyFont="1" applyFill="1" applyAlignment="1">
      <alignment wrapText="1"/>
    </xf>
    <xf numFmtId="43" fontId="6" fillId="13" borderId="2" xfId="1" applyFont="1" applyFill="1" applyBorder="1" applyAlignment="1">
      <alignment vertical="center" wrapText="1"/>
    </xf>
    <xf numFmtId="43" fontId="14" fillId="0" borderId="0" xfId="1" applyFont="1" applyAlignment="1">
      <alignment wrapText="1"/>
    </xf>
    <xf numFmtId="0" fontId="0" fillId="0" borderId="34" xfId="0" applyBorder="1" applyAlignment="1">
      <alignment horizontal="center"/>
    </xf>
    <xf numFmtId="0" fontId="0" fillId="0" borderId="34" xfId="0" applyBorder="1" applyAlignment="1">
      <alignment wrapText="1"/>
    </xf>
    <xf numFmtId="0" fontId="41" fillId="0" borderId="34" xfId="0" applyFont="1" applyBorder="1" applyAlignment="1">
      <alignment horizontal="center" wrapText="1"/>
    </xf>
    <xf numFmtId="0" fontId="0" fillId="0" borderId="34" xfId="0" applyBorder="1"/>
    <xf numFmtId="43" fontId="14" fillId="0" borderId="34" xfId="0" applyNumberFormat="1" applyFont="1" applyBorder="1"/>
    <xf numFmtId="0" fontId="14" fillId="0" borderId="34" xfId="0" applyFont="1" applyBorder="1" applyAlignment="1">
      <alignment horizontal="right"/>
    </xf>
    <xf numFmtId="0" fontId="0" fillId="13" borderId="0" xfId="0" applyFill="1" applyAlignment="1">
      <alignment horizontal="center" wrapText="1"/>
    </xf>
    <xf numFmtId="0" fontId="0" fillId="13" borderId="34" xfId="0" applyFill="1" applyBorder="1" applyAlignment="1">
      <alignment wrapText="1"/>
    </xf>
    <xf numFmtId="0" fontId="0" fillId="13" borderId="34" xfId="0" applyFill="1" applyBorder="1" applyAlignment="1">
      <alignment horizontal="center" wrapText="1"/>
    </xf>
    <xf numFmtId="43" fontId="0" fillId="13" borderId="34" xfId="1" applyFont="1" applyFill="1" applyBorder="1" applyAlignment="1">
      <alignment wrapText="1"/>
    </xf>
    <xf numFmtId="43" fontId="6" fillId="9" borderId="2" xfId="1" applyFont="1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43" fontId="42" fillId="0" borderId="1" xfId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0" fontId="41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43" fontId="0" fillId="0" borderId="0" xfId="1" applyFont="1" applyFill="1" applyAlignment="1">
      <alignment wrapText="1"/>
    </xf>
    <xf numFmtId="43" fontId="14" fillId="0" borderId="0" xfId="1" applyFont="1" applyFill="1" applyAlignment="1">
      <alignment wrapText="1"/>
    </xf>
    <xf numFmtId="43" fontId="14" fillId="13" borderId="0" xfId="1" applyFont="1" applyFill="1" applyAlignment="1">
      <alignment wrapText="1"/>
    </xf>
    <xf numFmtId="43" fontId="6" fillId="13" borderId="14" xfId="1" applyFont="1" applyFill="1" applyBorder="1" applyAlignment="1">
      <alignment vertical="center" wrapText="1"/>
    </xf>
    <xf numFmtId="43" fontId="30" fillId="13" borderId="2" xfId="1" applyFont="1" applyFill="1" applyBorder="1" applyAlignment="1">
      <alignment vertical="center" wrapText="1"/>
    </xf>
    <xf numFmtId="43" fontId="19" fillId="13" borderId="2" xfId="1" applyFont="1" applyFill="1" applyBorder="1" applyAlignment="1">
      <alignment vertical="center" wrapText="1"/>
    </xf>
    <xf numFmtId="43" fontId="6" fillId="13" borderId="1" xfId="1" applyFont="1" applyFill="1" applyBorder="1" applyAlignment="1">
      <alignment vertical="center" wrapText="1"/>
    </xf>
    <xf numFmtId="0" fontId="0" fillId="0" borderId="34" xfId="0" applyBorder="1" applyAlignment="1">
      <alignment horizontal="center" wrapText="1"/>
    </xf>
    <xf numFmtId="43" fontId="0" fillId="0" borderId="34" xfId="1" applyFont="1" applyBorder="1" applyAlignment="1">
      <alignment wrapText="1"/>
    </xf>
    <xf numFmtId="0" fontId="3" fillId="0" borderId="3" xfId="0" applyFont="1" applyFill="1" applyBorder="1" applyAlignment="1">
      <alignment horizontal="center"/>
    </xf>
    <xf numFmtId="4" fontId="0" fillId="0" borderId="30" xfId="0" applyNumberFormat="1" applyBorder="1"/>
    <xf numFmtId="4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3" fontId="6" fillId="0" borderId="15" xfId="1" applyFont="1" applyFill="1" applyBorder="1" applyAlignment="1">
      <alignment vertical="center" wrapText="1"/>
    </xf>
    <xf numFmtId="43" fontId="6" fillId="0" borderId="16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43" fontId="6" fillId="10" borderId="2" xfId="1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0" fontId="14" fillId="8" borderId="1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vertical="center" wrapText="1"/>
    </xf>
    <xf numFmtId="43" fontId="6" fillId="0" borderId="35" xfId="1" applyFont="1" applyFill="1" applyBorder="1" applyAlignment="1">
      <alignment vertical="center" wrapText="1"/>
    </xf>
    <xf numFmtId="43" fontId="30" fillId="10" borderId="2" xfId="1" applyFont="1" applyFill="1" applyBorder="1" applyAlignment="1">
      <alignment vertical="center" wrapText="1"/>
    </xf>
    <xf numFmtId="167" fontId="0" fillId="0" borderId="0" xfId="0" applyNumberFormat="1" applyAlignment="1">
      <alignment vertical="center"/>
    </xf>
    <xf numFmtId="0" fontId="8" fillId="12" borderId="2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vertical="center" wrapText="1"/>
    </xf>
    <xf numFmtId="0" fontId="8" fillId="12" borderId="10" xfId="0" applyFont="1" applyFill="1" applyBorder="1" applyAlignment="1">
      <alignment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9" fillId="12" borderId="2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 wrapText="1"/>
    </xf>
    <xf numFmtId="0" fontId="9" fillId="12" borderId="2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9" fillId="12" borderId="1" xfId="0" applyNumberFormat="1" applyFont="1" applyFill="1" applyBorder="1" applyAlignment="1">
      <alignment horizontal="center" vertical="center"/>
    </xf>
    <xf numFmtId="3" fontId="7" fillId="12" borderId="18" xfId="1" applyNumberFormat="1" applyFont="1" applyFill="1" applyBorder="1" applyAlignment="1">
      <alignment vertical="center" wrapText="1"/>
    </xf>
    <xf numFmtId="1" fontId="7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4" fontId="0" fillId="0" borderId="16" xfId="0" applyNumberFormat="1" applyBorder="1" applyAlignment="1">
      <alignment vertical="center"/>
    </xf>
    <xf numFmtId="0" fontId="0" fillId="0" borderId="30" xfId="0" applyNumberFormat="1" applyBorder="1" applyAlignment="1">
      <alignment horizontal="center" vertical="center"/>
    </xf>
    <xf numFmtId="4" fontId="0" fillId="0" borderId="30" xfId="0" applyNumberFormat="1" applyBorder="1" applyAlignment="1">
      <alignment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left" vertical="center" wrapText="1"/>
    </xf>
    <xf numFmtId="3" fontId="10" fillId="0" borderId="18" xfId="1" applyNumberFormat="1" applyFont="1" applyFill="1" applyBorder="1" applyAlignment="1">
      <alignment vertical="center" wrapText="1"/>
    </xf>
    <xf numFmtId="1" fontId="10" fillId="0" borderId="1" xfId="1" applyNumberFormat="1" applyFont="1" applyFill="1" applyBorder="1" applyAlignment="1">
      <alignment vertical="center" wrapText="1"/>
    </xf>
    <xf numFmtId="2" fontId="10" fillId="0" borderId="1" xfId="1" applyNumberFormat="1" applyFont="1" applyFill="1" applyBorder="1" applyAlignment="1">
      <alignment vertical="center" wrapText="1"/>
    </xf>
    <xf numFmtId="1" fontId="10" fillId="0" borderId="18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1" fontId="45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4" fontId="4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11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4" fontId="0" fillId="0" borderId="0" xfId="0" applyNumberFormat="1" applyAlignment="1">
      <alignment horizontal="center" vertical="center"/>
    </xf>
    <xf numFmtId="0" fontId="0" fillId="10" borderId="0" xfId="0" applyFill="1"/>
    <xf numFmtId="43" fontId="14" fillId="10" borderId="0" xfId="0" applyNumberFormat="1" applyFont="1" applyFill="1"/>
    <xf numFmtId="0" fontId="0" fillId="13" borderId="0" xfId="0" applyFill="1" applyAlignment="1">
      <alignment horizontal="center" vertical="center" wrapText="1"/>
    </xf>
    <xf numFmtId="43" fontId="0" fillId="0" borderId="0" xfId="1" applyFont="1" applyAlignment="1">
      <alignment horizontal="right" vertical="center" wrapText="1"/>
    </xf>
    <xf numFmtId="0" fontId="0" fillId="0" borderId="0" xfId="0" applyNumberFormat="1" applyAlignment="1">
      <alignment horizontal="center" vertical="center" wrapText="1"/>
    </xf>
    <xf numFmtId="0" fontId="40" fillId="14" borderId="36" xfId="0" applyFont="1" applyFill="1" applyBorder="1" applyAlignment="1">
      <alignment horizontal="center" vertical="center" wrapText="1"/>
    </xf>
    <xf numFmtId="0" fontId="47" fillId="15" borderId="36" xfId="0" applyFont="1" applyFill="1" applyBorder="1" applyAlignment="1">
      <alignment horizontal="center" vertical="center" wrapText="1"/>
    </xf>
    <xf numFmtId="43" fontId="40" fillId="12" borderId="36" xfId="1" applyFont="1" applyFill="1" applyBorder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0" fillId="16" borderId="0" xfId="0" applyFill="1" applyAlignment="1">
      <alignment wrapText="1"/>
    </xf>
    <xf numFmtId="0" fontId="0" fillId="16" borderId="0" xfId="0" applyNumberFormat="1" applyFill="1" applyAlignment="1">
      <alignment horizontal="center" vertical="center" wrapText="1"/>
    </xf>
    <xf numFmtId="43" fontId="0" fillId="16" borderId="0" xfId="1" applyFont="1" applyFill="1" applyAlignment="1">
      <alignment horizontal="right" vertical="center" wrapText="1"/>
    </xf>
    <xf numFmtId="0" fontId="41" fillId="0" borderId="0" xfId="0" applyFont="1" applyFill="1" applyAlignment="1">
      <alignment horizontal="center" vertical="center" wrapText="1"/>
    </xf>
    <xf numFmtId="0" fontId="41" fillId="0" borderId="37" xfId="0" applyFont="1" applyFill="1" applyBorder="1" applyAlignment="1">
      <alignment horizontal="center" vertical="center" wrapText="1"/>
    </xf>
    <xf numFmtId="0" fontId="0" fillId="16" borderId="37" xfId="0" applyFill="1" applyBorder="1" applyAlignment="1">
      <alignment horizontal="center" vertical="center" wrapText="1"/>
    </xf>
    <xf numFmtId="0" fontId="0" fillId="16" borderId="37" xfId="0" applyFill="1" applyBorder="1" applyAlignment="1">
      <alignment wrapText="1"/>
    </xf>
    <xf numFmtId="0" fontId="0" fillId="16" borderId="37" xfId="0" applyNumberFormat="1" applyFill="1" applyBorder="1" applyAlignment="1">
      <alignment horizontal="center" vertical="center" wrapText="1"/>
    </xf>
    <xf numFmtId="43" fontId="0" fillId="16" borderId="37" xfId="1" applyFont="1" applyFill="1" applyBorder="1" applyAlignment="1">
      <alignment horizontal="right" vertical="center" wrapText="1"/>
    </xf>
    <xf numFmtId="43" fontId="0" fillId="0" borderId="37" xfId="0" applyNumberFormat="1" applyBorder="1"/>
    <xf numFmtId="43" fontId="14" fillId="0" borderId="29" xfId="0" applyNumberFormat="1" applyFont="1" applyBorder="1" applyAlignment="1">
      <alignment vertical="center"/>
    </xf>
    <xf numFmtId="0" fontId="8" fillId="0" borderId="38" xfId="0" applyFont="1" applyFill="1" applyBorder="1" applyAlignment="1">
      <alignment horizontal="center" vertical="center" wrapText="1"/>
    </xf>
    <xf numFmtId="1" fontId="7" fillId="0" borderId="38" xfId="1" applyNumberFormat="1" applyFont="1" applyFill="1" applyBorder="1" applyAlignment="1">
      <alignment vertical="center" wrapText="1"/>
    </xf>
    <xf numFmtId="2" fontId="7" fillId="0" borderId="38" xfId="1" applyNumberFormat="1" applyFont="1" applyFill="1" applyBorder="1" applyAlignment="1">
      <alignment vertical="center" wrapText="1"/>
    </xf>
    <xf numFmtId="1" fontId="7" fillId="0" borderId="38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1" fontId="8" fillId="0" borderId="38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9" fillId="0" borderId="38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 vertical="center" wrapText="1"/>
    </xf>
    <xf numFmtId="3" fontId="7" fillId="0" borderId="38" xfId="1" applyNumberFormat="1" applyFont="1" applyFill="1" applyBorder="1" applyAlignment="1">
      <alignment vertical="center" wrapText="1"/>
    </xf>
    <xf numFmtId="0" fontId="8" fillId="0" borderId="38" xfId="0" applyFont="1" applyFill="1" applyBorder="1" applyAlignment="1">
      <alignment vertical="center" wrapText="1"/>
    </xf>
    <xf numFmtId="2" fontId="8" fillId="0" borderId="38" xfId="0" applyNumberFormat="1" applyFont="1" applyFill="1" applyBorder="1" applyAlignment="1">
      <alignment horizontal="right" vertical="center" wrapText="1"/>
    </xf>
    <xf numFmtId="0" fontId="7" fillId="0" borderId="38" xfId="0" applyFont="1" applyFill="1" applyBorder="1" applyAlignment="1">
      <alignment vertical="center"/>
    </xf>
    <xf numFmtId="0" fontId="7" fillId="0" borderId="38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/>
    </xf>
    <xf numFmtId="1" fontId="7" fillId="0" borderId="38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left" wrapText="1"/>
    </xf>
    <xf numFmtId="4" fontId="7" fillId="0" borderId="38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horizontal="left"/>
    </xf>
    <xf numFmtId="0" fontId="7" fillId="0" borderId="38" xfId="0" applyFont="1" applyFill="1" applyBorder="1" applyAlignment="1">
      <alignment horizontal="left" vertical="center" wrapText="1"/>
    </xf>
    <xf numFmtId="2" fontId="7" fillId="0" borderId="38" xfId="0" applyNumberFormat="1" applyFont="1" applyFill="1" applyBorder="1" applyAlignment="1">
      <alignment horizontal="right" vertical="center"/>
    </xf>
    <xf numFmtId="0" fontId="9" fillId="0" borderId="38" xfId="0" applyNumberFormat="1" applyFont="1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1" fillId="6" borderId="38" xfId="0" applyFont="1" applyFill="1" applyBorder="1" applyAlignment="1">
      <alignment horizontal="center" vertical="center" wrapText="1"/>
    </xf>
    <xf numFmtId="0" fontId="28" fillId="6" borderId="38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33" fillId="6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33" fillId="6" borderId="38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29" fillId="6" borderId="3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2417095</xdr:colOff>
      <xdr:row>381</xdr:row>
      <xdr:rowOff>10243</xdr:rowOff>
    </xdr:from>
    <xdr:to>
      <xdr:col>4</xdr:col>
      <xdr:colOff>2796047</xdr:colOff>
      <xdr:row>395</xdr:row>
      <xdr:rowOff>0</xdr:rowOff>
    </xdr:to>
    <xdr:sp macro="" textlink="">
      <xdr:nvSpPr>
        <xdr:cNvPr id="2" name="1 Abrir llave"/>
        <xdr:cNvSpPr/>
      </xdr:nvSpPr>
      <xdr:spPr>
        <a:xfrm>
          <a:off x="4379245" y="93955318"/>
          <a:ext cx="378952" cy="2342432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6</xdr:col>
      <xdr:colOff>130969</xdr:colOff>
      <xdr:row>381</xdr:row>
      <xdr:rowOff>0</xdr:rowOff>
    </xdr:from>
    <xdr:to>
      <xdr:col>6</xdr:col>
      <xdr:colOff>392907</xdr:colOff>
      <xdr:row>395</xdr:row>
      <xdr:rowOff>11906</xdr:rowOff>
    </xdr:to>
    <xdr:sp macro="" textlink="">
      <xdr:nvSpPr>
        <xdr:cNvPr id="3" name="2 Cerrar llave"/>
        <xdr:cNvSpPr/>
      </xdr:nvSpPr>
      <xdr:spPr>
        <a:xfrm>
          <a:off x="6865144" y="93945075"/>
          <a:ext cx="261938" cy="23645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7</xdr:col>
      <xdr:colOff>370417</xdr:colOff>
      <xdr:row>380</xdr:row>
      <xdr:rowOff>84667</xdr:rowOff>
    </xdr:from>
    <xdr:to>
      <xdr:col>7</xdr:col>
      <xdr:colOff>687917</xdr:colOff>
      <xdr:row>387</xdr:row>
      <xdr:rowOff>169334</xdr:rowOff>
    </xdr:to>
    <xdr:sp macro="" textlink="">
      <xdr:nvSpPr>
        <xdr:cNvPr id="4" name="3 Flecha izquierda y arriba"/>
        <xdr:cNvSpPr/>
      </xdr:nvSpPr>
      <xdr:spPr>
        <a:xfrm>
          <a:off x="8457142" y="93848767"/>
          <a:ext cx="317500" cy="1170517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7</xdr:col>
      <xdr:colOff>688230</xdr:colOff>
      <xdr:row>383</xdr:row>
      <xdr:rowOff>60352</xdr:rowOff>
    </xdr:from>
    <xdr:ext cx="549702" cy="405432"/>
    <xdr:sp macro="" textlink="">
      <xdr:nvSpPr>
        <xdr:cNvPr id="5" name="4 Rectángulo"/>
        <xdr:cNvSpPr/>
      </xdr:nvSpPr>
      <xdr:spPr>
        <a:xfrm>
          <a:off x="8774955" y="94186402"/>
          <a:ext cx="549702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2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Ok.</a:t>
          </a:r>
          <a:endParaRPr lang="es-E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111749</xdr:colOff>
      <xdr:row>0</xdr:row>
      <xdr:rowOff>51819</xdr:rowOff>
    </xdr:from>
    <xdr:to>
      <xdr:col>2</xdr:col>
      <xdr:colOff>326044</xdr:colOff>
      <xdr:row>1</xdr:row>
      <xdr:rowOff>184965</xdr:rowOff>
    </xdr:to>
    <xdr:pic>
      <xdr:nvPicPr>
        <xdr:cNvPr id="2" name="Picture 1" descr="logo_cic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124" y="51819"/>
          <a:ext cx="1081070" cy="38079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111749</xdr:colOff>
      <xdr:row>0</xdr:row>
      <xdr:rowOff>51820</xdr:rowOff>
    </xdr:from>
    <xdr:to>
      <xdr:col>3</xdr:col>
      <xdr:colOff>293578</xdr:colOff>
      <xdr:row>1</xdr:row>
      <xdr:rowOff>297657</xdr:rowOff>
    </xdr:to>
    <xdr:pic>
      <xdr:nvPicPr>
        <xdr:cNvPr id="2" name="Picture 1" descr="logo_cic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124" y="51820"/>
          <a:ext cx="1920142" cy="4958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4"/>
  <sheetViews>
    <sheetView zoomScale="90" zoomScaleNormal="90" workbookViewId="0">
      <pane ySplit="1" topLeftCell="A107" activePane="bottomLeft" state="frozen"/>
      <selection pane="bottomLeft" activeCell="S133" sqref="S133"/>
    </sheetView>
  </sheetViews>
  <sheetFormatPr baseColWidth="10" defaultRowHeight="15" x14ac:dyDescent="0.25"/>
  <cols>
    <col min="1" max="1" width="11.42578125" style="271"/>
    <col min="2" max="10" width="4.7109375" customWidth="1"/>
    <col min="11" max="11" width="15.140625" style="271" customWidth="1"/>
    <col min="13" max="13" width="15.42578125" bestFit="1" customWidth="1"/>
    <col min="14" max="17" width="3.7109375" customWidth="1"/>
    <col min="18" max="18" width="9.140625" customWidth="1"/>
    <col min="19" max="19" width="16" bestFit="1" customWidth="1"/>
    <col min="20" max="20" width="19.28515625" customWidth="1"/>
    <col min="21" max="21" width="13" customWidth="1"/>
    <col min="22" max="22" width="14.85546875" bestFit="1" customWidth="1"/>
    <col min="23" max="24" width="13.5703125" bestFit="1" customWidth="1"/>
  </cols>
  <sheetData>
    <row r="1" spans="1:21" s="2" customFormat="1" ht="32.25" customHeight="1" x14ac:dyDescent="0.25">
      <c r="A1" s="1" t="s">
        <v>388</v>
      </c>
      <c r="B1" s="290" t="s">
        <v>389</v>
      </c>
      <c r="C1" s="290" t="s">
        <v>390</v>
      </c>
      <c r="D1" s="290" t="s">
        <v>391</v>
      </c>
      <c r="E1" s="290" t="s">
        <v>392</v>
      </c>
      <c r="F1" s="290" t="s">
        <v>393</v>
      </c>
      <c r="G1" s="290" t="s">
        <v>394</v>
      </c>
      <c r="H1" s="290" t="s">
        <v>395</v>
      </c>
      <c r="I1" s="290" t="s">
        <v>396</v>
      </c>
      <c r="J1" s="290" t="s">
        <v>397</v>
      </c>
      <c r="K1" s="293" t="s">
        <v>418</v>
      </c>
      <c r="L1" s="290" t="s">
        <v>398</v>
      </c>
      <c r="M1" s="291" t="s">
        <v>337</v>
      </c>
      <c r="N1" s="290" t="s">
        <v>399</v>
      </c>
      <c r="O1" s="290" t="s">
        <v>400</v>
      </c>
      <c r="P1" s="290" t="s">
        <v>401</v>
      </c>
      <c r="Q1" s="290" t="s">
        <v>402</v>
      </c>
      <c r="R1" s="290" t="s">
        <v>403</v>
      </c>
      <c r="S1" s="292" t="s">
        <v>404</v>
      </c>
    </row>
    <row r="2" spans="1:21" x14ac:dyDescent="0.25">
      <c r="A2" s="271">
        <v>45</v>
      </c>
      <c r="B2" s="272">
        <v>38</v>
      </c>
      <c r="C2" s="272" t="s">
        <v>338</v>
      </c>
      <c r="D2" s="272">
        <v>3</v>
      </c>
      <c r="E2" s="272">
        <v>8</v>
      </c>
      <c r="F2" s="272">
        <v>1</v>
      </c>
      <c r="G2" s="272">
        <v>0</v>
      </c>
      <c r="H2" s="272">
        <v>3</v>
      </c>
      <c r="I2" s="272" t="s">
        <v>339</v>
      </c>
      <c r="J2" s="272">
        <v>3</v>
      </c>
      <c r="K2" s="319" t="s">
        <v>419</v>
      </c>
      <c r="L2" s="295">
        <v>21101</v>
      </c>
      <c r="M2" s="305">
        <v>2000</v>
      </c>
      <c r="N2" s="295" t="s">
        <v>405</v>
      </c>
      <c r="O2" s="295">
        <v>1</v>
      </c>
      <c r="P2" s="295">
        <v>1</v>
      </c>
      <c r="Q2" s="295">
        <v>31</v>
      </c>
      <c r="R2" s="295" t="s">
        <v>340</v>
      </c>
      <c r="S2" s="296">
        <v>337750</v>
      </c>
      <c r="U2" s="190"/>
    </row>
    <row r="3" spans="1:21" x14ac:dyDescent="0.25">
      <c r="A3" s="271">
        <v>46</v>
      </c>
      <c r="B3" s="272">
        <v>38</v>
      </c>
      <c r="C3" s="272" t="s">
        <v>338</v>
      </c>
      <c r="D3" s="272">
        <v>3</v>
      </c>
      <c r="E3" s="272">
        <v>8</v>
      </c>
      <c r="F3" s="272">
        <v>1</v>
      </c>
      <c r="G3" s="272">
        <v>0</v>
      </c>
      <c r="H3" s="272">
        <v>3</v>
      </c>
      <c r="I3" s="272" t="s">
        <v>339</v>
      </c>
      <c r="J3" s="272">
        <v>3</v>
      </c>
      <c r="K3" s="319" t="s">
        <v>419</v>
      </c>
      <c r="L3" s="320">
        <v>21201</v>
      </c>
      <c r="M3" s="321">
        <v>2000</v>
      </c>
      <c r="N3" s="320" t="s">
        <v>405</v>
      </c>
      <c r="O3" s="320">
        <v>1</v>
      </c>
      <c r="P3" s="320">
        <v>1</v>
      </c>
      <c r="Q3" s="320">
        <v>31</v>
      </c>
      <c r="R3" s="320" t="s">
        <v>340</v>
      </c>
      <c r="S3" s="323">
        <v>161143</v>
      </c>
      <c r="U3" s="190"/>
    </row>
    <row r="4" spans="1:21" x14ac:dyDescent="0.25">
      <c r="A4" s="271">
        <v>47</v>
      </c>
      <c r="B4" s="272">
        <v>38</v>
      </c>
      <c r="C4" s="272" t="s">
        <v>338</v>
      </c>
      <c r="D4" s="272">
        <v>3</v>
      </c>
      <c r="E4" s="272">
        <v>8</v>
      </c>
      <c r="F4" s="272">
        <v>1</v>
      </c>
      <c r="G4" s="272">
        <v>0</v>
      </c>
      <c r="H4" s="272">
        <v>3</v>
      </c>
      <c r="I4" s="272" t="s">
        <v>339</v>
      </c>
      <c r="J4" s="272">
        <v>3</v>
      </c>
      <c r="K4" s="319" t="s">
        <v>419</v>
      </c>
      <c r="L4" s="295">
        <v>21401</v>
      </c>
      <c r="M4" s="305">
        <v>2000</v>
      </c>
      <c r="N4" s="295" t="s">
        <v>405</v>
      </c>
      <c r="O4" s="295">
        <v>1</v>
      </c>
      <c r="P4" s="295">
        <v>1</v>
      </c>
      <c r="Q4" s="295">
        <v>31</v>
      </c>
      <c r="R4" s="295" t="s">
        <v>340</v>
      </c>
      <c r="S4" s="296">
        <v>9085</v>
      </c>
    </row>
    <row r="5" spans="1:21" x14ac:dyDescent="0.25">
      <c r="A5" s="271">
        <v>48</v>
      </c>
      <c r="B5" s="272">
        <v>38</v>
      </c>
      <c r="C5" s="272" t="s">
        <v>338</v>
      </c>
      <c r="D5" s="272">
        <v>3</v>
      </c>
      <c r="E5" s="272">
        <v>8</v>
      </c>
      <c r="F5" s="272">
        <v>1</v>
      </c>
      <c r="G5" s="272">
        <v>0</v>
      </c>
      <c r="H5" s="272">
        <v>3</v>
      </c>
      <c r="I5" s="272" t="s">
        <v>339</v>
      </c>
      <c r="J5" s="272">
        <v>3</v>
      </c>
      <c r="K5" s="319" t="s">
        <v>419</v>
      </c>
      <c r="L5" s="320">
        <v>21501</v>
      </c>
      <c r="M5" s="321">
        <v>2000</v>
      </c>
      <c r="N5" s="320" t="s">
        <v>405</v>
      </c>
      <c r="O5" s="320">
        <v>1</v>
      </c>
      <c r="P5" s="320">
        <v>1</v>
      </c>
      <c r="Q5" s="320">
        <v>31</v>
      </c>
      <c r="R5" s="320" t="s">
        <v>340</v>
      </c>
      <c r="S5" s="323">
        <v>5678</v>
      </c>
      <c r="U5" s="190"/>
    </row>
    <row r="6" spans="1:21" x14ac:dyDescent="0.25">
      <c r="A6" s="271">
        <v>49</v>
      </c>
      <c r="B6" s="272">
        <v>38</v>
      </c>
      <c r="C6" s="272" t="s">
        <v>338</v>
      </c>
      <c r="D6" s="272">
        <v>3</v>
      </c>
      <c r="E6" s="272">
        <v>8</v>
      </c>
      <c r="F6" s="272">
        <v>1</v>
      </c>
      <c r="G6" s="272">
        <v>0</v>
      </c>
      <c r="H6" s="272">
        <v>3</v>
      </c>
      <c r="I6" s="272" t="s">
        <v>339</v>
      </c>
      <c r="J6" s="272">
        <v>3</v>
      </c>
      <c r="K6" s="319" t="s">
        <v>419</v>
      </c>
      <c r="L6" s="295">
        <v>21502</v>
      </c>
      <c r="M6" s="305">
        <v>2000</v>
      </c>
      <c r="N6" s="295" t="s">
        <v>405</v>
      </c>
      <c r="O6" s="295">
        <v>1</v>
      </c>
      <c r="P6" s="295">
        <v>4</v>
      </c>
      <c r="Q6" s="295">
        <v>31</v>
      </c>
      <c r="R6" s="295" t="s">
        <v>340</v>
      </c>
      <c r="S6" s="324">
        <v>6400</v>
      </c>
    </row>
    <row r="7" spans="1:21" x14ac:dyDescent="0.25">
      <c r="A7" s="271">
        <v>50</v>
      </c>
      <c r="B7" s="272">
        <v>38</v>
      </c>
      <c r="C7" s="272" t="s">
        <v>338</v>
      </c>
      <c r="D7" s="272">
        <v>3</v>
      </c>
      <c r="E7" s="272">
        <v>8</v>
      </c>
      <c r="F7" s="272">
        <v>1</v>
      </c>
      <c r="G7" s="272">
        <v>0</v>
      </c>
      <c r="H7" s="272">
        <v>3</v>
      </c>
      <c r="I7" s="272" t="s">
        <v>339</v>
      </c>
      <c r="J7" s="272">
        <v>3</v>
      </c>
      <c r="K7" s="319" t="s">
        <v>419</v>
      </c>
      <c r="L7" s="295">
        <v>21502</v>
      </c>
      <c r="M7" s="305">
        <v>2000</v>
      </c>
      <c r="N7" s="295" t="s">
        <v>405</v>
      </c>
      <c r="O7" s="295">
        <v>1</v>
      </c>
      <c r="P7" s="295">
        <v>1</v>
      </c>
      <c r="Q7" s="295">
        <v>31</v>
      </c>
      <c r="R7" s="295" t="s">
        <v>340</v>
      </c>
      <c r="S7" s="324">
        <v>128571</v>
      </c>
    </row>
    <row r="8" spans="1:21" x14ac:dyDescent="0.25">
      <c r="A8" s="271">
        <v>51</v>
      </c>
      <c r="B8" s="272">
        <v>38</v>
      </c>
      <c r="C8" s="272" t="s">
        <v>338</v>
      </c>
      <c r="D8" s="272">
        <v>3</v>
      </c>
      <c r="E8" s="272">
        <v>8</v>
      </c>
      <c r="F8" s="272">
        <v>1</v>
      </c>
      <c r="G8" s="272">
        <v>0</v>
      </c>
      <c r="H8" s="272">
        <v>2</v>
      </c>
      <c r="I8" s="272" t="s">
        <v>341</v>
      </c>
      <c r="J8" s="272">
        <v>1</v>
      </c>
      <c r="K8" s="319" t="s">
        <v>419</v>
      </c>
      <c r="L8" s="320">
        <v>21601</v>
      </c>
      <c r="M8" s="321">
        <v>2000</v>
      </c>
      <c r="N8" s="320" t="s">
        <v>405</v>
      </c>
      <c r="O8" s="320">
        <v>1</v>
      </c>
      <c r="P8" s="320">
        <v>4</v>
      </c>
      <c r="Q8" s="320">
        <v>31</v>
      </c>
      <c r="R8" s="320" t="s">
        <v>340</v>
      </c>
      <c r="S8" s="322">
        <v>2000</v>
      </c>
    </row>
    <row r="9" spans="1:21" x14ac:dyDescent="0.25">
      <c r="A9" s="271">
        <v>52</v>
      </c>
      <c r="B9" s="272">
        <v>38</v>
      </c>
      <c r="C9" s="272" t="s">
        <v>338</v>
      </c>
      <c r="D9" s="272">
        <v>3</v>
      </c>
      <c r="E9" s="272">
        <v>8</v>
      </c>
      <c r="F9" s="272">
        <v>1</v>
      </c>
      <c r="G9" s="272">
        <v>0</v>
      </c>
      <c r="H9" s="272">
        <v>3</v>
      </c>
      <c r="I9" s="272" t="s">
        <v>339</v>
      </c>
      <c r="J9" s="272">
        <v>3</v>
      </c>
      <c r="K9" s="319" t="s">
        <v>419</v>
      </c>
      <c r="L9" s="320">
        <v>21601</v>
      </c>
      <c r="M9" s="321">
        <v>2000</v>
      </c>
      <c r="N9" s="320" t="s">
        <v>405</v>
      </c>
      <c r="O9" s="320">
        <v>1</v>
      </c>
      <c r="P9" s="320">
        <v>4</v>
      </c>
      <c r="Q9" s="320">
        <v>31</v>
      </c>
      <c r="R9" s="320" t="s">
        <v>340</v>
      </c>
      <c r="S9" s="322">
        <v>40000</v>
      </c>
    </row>
    <row r="10" spans="1:21" x14ac:dyDescent="0.25">
      <c r="A10" s="271">
        <v>53</v>
      </c>
      <c r="B10" s="272">
        <v>38</v>
      </c>
      <c r="C10" s="272" t="s">
        <v>338</v>
      </c>
      <c r="D10" s="272">
        <v>3</v>
      </c>
      <c r="E10" s="272">
        <v>8</v>
      </c>
      <c r="F10" s="272">
        <v>1</v>
      </c>
      <c r="G10" s="272">
        <v>0</v>
      </c>
      <c r="H10" s="272">
        <v>3</v>
      </c>
      <c r="I10" s="272" t="s">
        <v>339</v>
      </c>
      <c r="J10" s="272">
        <v>3</v>
      </c>
      <c r="K10" s="319" t="s">
        <v>419</v>
      </c>
      <c r="L10" s="320">
        <v>21601</v>
      </c>
      <c r="M10" s="321">
        <v>2000</v>
      </c>
      <c r="N10" s="320" t="s">
        <v>405</v>
      </c>
      <c r="O10" s="320">
        <v>1</v>
      </c>
      <c r="P10" s="320">
        <v>1</v>
      </c>
      <c r="Q10" s="320">
        <v>31</v>
      </c>
      <c r="R10" s="320" t="s">
        <v>340</v>
      </c>
      <c r="S10" s="322">
        <v>72857</v>
      </c>
    </row>
    <row r="11" spans="1:21" x14ac:dyDescent="0.25">
      <c r="A11" s="271">
        <v>54</v>
      </c>
      <c r="B11" s="272">
        <v>38</v>
      </c>
      <c r="C11" s="272" t="s">
        <v>338</v>
      </c>
      <c r="D11" s="272">
        <v>3</v>
      </c>
      <c r="E11" s="272">
        <v>8</v>
      </c>
      <c r="F11" s="272">
        <v>1</v>
      </c>
      <c r="G11" s="272">
        <v>0</v>
      </c>
      <c r="H11" s="272">
        <v>3</v>
      </c>
      <c r="I11" s="272" t="s">
        <v>339</v>
      </c>
      <c r="J11" s="272">
        <v>3</v>
      </c>
      <c r="K11" s="319" t="s">
        <v>419</v>
      </c>
      <c r="L11" s="295">
        <v>22103</v>
      </c>
      <c r="M11" s="305">
        <v>2000</v>
      </c>
      <c r="N11" s="295" t="s">
        <v>405</v>
      </c>
      <c r="O11" s="295">
        <v>1</v>
      </c>
      <c r="P11" s="295">
        <v>1</v>
      </c>
      <c r="Q11" s="295">
        <v>31</v>
      </c>
      <c r="R11" s="295" t="s">
        <v>340</v>
      </c>
      <c r="S11" s="324">
        <v>27254</v>
      </c>
    </row>
    <row r="12" spans="1:21" x14ac:dyDescent="0.25">
      <c r="A12" s="271">
        <v>55</v>
      </c>
      <c r="B12" s="272">
        <v>38</v>
      </c>
      <c r="C12" s="272" t="s">
        <v>338</v>
      </c>
      <c r="D12" s="272">
        <v>3</v>
      </c>
      <c r="E12" s="272">
        <v>8</v>
      </c>
      <c r="F12" s="272">
        <v>1</v>
      </c>
      <c r="G12" s="272">
        <v>0</v>
      </c>
      <c r="H12" s="272">
        <v>3</v>
      </c>
      <c r="I12" s="272" t="s">
        <v>339</v>
      </c>
      <c r="J12" s="272">
        <v>3</v>
      </c>
      <c r="K12" s="319" t="s">
        <v>419</v>
      </c>
      <c r="L12" s="320">
        <v>22104</v>
      </c>
      <c r="M12" s="321">
        <v>2000</v>
      </c>
      <c r="N12" s="320" t="s">
        <v>405</v>
      </c>
      <c r="O12" s="320">
        <v>1</v>
      </c>
      <c r="P12" s="320">
        <v>1</v>
      </c>
      <c r="Q12" s="320">
        <v>31</v>
      </c>
      <c r="R12" s="320" t="s">
        <v>340</v>
      </c>
      <c r="S12" s="322">
        <v>374251</v>
      </c>
    </row>
    <row r="13" spans="1:21" x14ac:dyDescent="0.25">
      <c r="A13" s="271">
        <v>56</v>
      </c>
      <c r="B13" s="272">
        <v>38</v>
      </c>
      <c r="C13" s="272" t="s">
        <v>338</v>
      </c>
      <c r="D13" s="272">
        <v>3</v>
      </c>
      <c r="E13" s="272">
        <v>8</v>
      </c>
      <c r="F13" s="272">
        <v>1</v>
      </c>
      <c r="G13" s="272">
        <v>0</v>
      </c>
      <c r="H13" s="272">
        <v>3</v>
      </c>
      <c r="I13" s="272" t="s">
        <v>339</v>
      </c>
      <c r="J13" s="272">
        <v>3</v>
      </c>
      <c r="K13" s="319" t="s">
        <v>419</v>
      </c>
      <c r="L13" s="320">
        <v>22104</v>
      </c>
      <c r="M13" s="321">
        <v>2000</v>
      </c>
      <c r="N13" s="320" t="s">
        <v>405</v>
      </c>
      <c r="O13" s="320">
        <v>1</v>
      </c>
      <c r="P13" s="320">
        <v>4</v>
      </c>
      <c r="Q13" s="320">
        <v>31</v>
      </c>
      <c r="R13" s="320" t="s">
        <v>340</v>
      </c>
      <c r="S13" s="322">
        <v>107300</v>
      </c>
    </row>
    <row r="14" spans="1:21" x14ac:dyDescent="0.25">
      <c r="A14" s="271">
        <v>57</v>
      </c>
      <c r="B14" s="272">
        <v>38</v>
      </c>
      <c r="C14" s="272" t="s">
        <v>338</v>
      </c>
      <c r="D14" s="272">
        <v>3</v>
      </c>
      <c r="E14" s="272">
        <v>8</v>
      </c>
      <c r="F14" s="272">
        <v>1</v>
      </c>
      <c r="G14" s="272">
        <v>0</v>
      </c>
      <c r="H14" s="272">
        <v>2</v>
      </c>
      <c r="I14" s="272" t="s">
        <v>341</v>
      </c>
      <c r="J14" s="272">
        <v>1</v>
      </c>
      <c r="K14" s="319" t="s">
        <v>419</v>
      </c>
      <c r="L14" s="320">
        <v>22104</v>
      </c>
      <c r="M14" s="321">
        <v>2000</v>
      </c>
      <c r="N14" s="320" t="s">
        <v>405</v>
      </c>
      <c r="O14" s="320">
        <v>1</v>
      </c>
      <c r="P14" s="320">
        <v>4</v>
      </c>
      <c r="Q14" s="320">
        <v>31</v>
      </c>
      <c r="R14" s="320" t="s">
        <v>340</v>
      </c>
      <c r="S14" s="322">
        <v>12000</v>
      </c>
    </row>
    <row r="15" spans="1:21" x14ac:dyDescent="0.25">
      <c r="A15" s="271">
        <v>58</v>
      </c>
      <c r="B15" s="272">
        <v>38</v>
      </c>
      <c r="C15" s="272" t="s">
        <v>338</v>
      </c>
      <c r="D15" s="272">
        <v>3</v>
      </c>
      <c r="E15" s="272">
        <v>8</v>
      </c>
      <c r="F15" s="272">
        <v>1</v>
      </c>
      <c r="G15" s="272">
        <v>0</v>
      </c>
      <c r="H15" s="272">
        <v>3</v>
      </c>
      <c r="I15" s="272" t="s">
        <v>339</v>
      </c>
      <c r="J15" s="272">
        <v>3</v>
      </c>
      <c r="K15" s="319" t="s">
        <v>419</v>
      </c>
      <c r="L15" s="295">
        <v>22106</v>
      </c>
      <c r="M15" s="305">
        <v>2000</v>
      </c>
      <c r="N15" s="295" t="s">
        <v>405</v>
      </c>
      <c r="O15" s="295">
        <v>1</v>
      </c>
      <c r="P15" s="295">
        <v>1</v>
      </c>
      <c r="Q15" s="295">
        <v>31</v>
      </c>
      <c r="R15" s="295" t="s">
        <v>340</v>
      </c>
      <c r="S15" s="324">
        <v>20000</v>
      </c>
    </row>
    <row r="16" spans="1:21" x14ac:dyDescent="0.25">
      <c r="A16" s="271">
        <v>59</v>
      </c>
      <c r="B16" s="272">
        <v>38</v>
      </c>
      <c r="C16" s="272" t="s">
        <v>338</v>
      </c>
      <c r="D16" s="272">
        <v>3</v>
      </c>
      <c r="E16" s="272">
        <v>8</v>
      </c>
      <c r="F16" s="272">
        <v>1</v>
      </c>
      <c r="G16" s="272">
        <v>0</v>
      </c>
      <c r="H16" s="272">
        <v>3</v>
      </c>
      <c r="I16" s="272" t="s">
        <v>339</v>
      </c>
      <c r="J16" s="272">
        <v>3</v>
      </c>
      <c r="K16" s="319" t="s">
        <v>419</v>
      </c>
      <c r="L16" s="320">
        <v>22301</v>
      </c>
      <c r="M16" s="321">
        <v>2000</v>
      </c>
      <c r="N16" s="320" t="s">
        <v>405</v>
      </c>
      <c r="O16" s="320">
        <v>1</v>
      </c>
      <c r="P16" s="320">
        <v>1</v>
      </c>
      <c r="Q16" s="320">
        <v>31</v>
      </c>
      <c r="R16" s="320" t="s">
        <v>340</v>
      </c>
      <c r="S16" s="322">
        <v>20571</v>
      </c>
    </row>
    <row r="17" spans="1:19" x14ac:dyDescent="0.25">
      <c r="A17" s="271">
        <v>60</v>
      </c>
      <c r="B17" s="272">
        <v>38</v>
      </c>
      <c r="C17" s="272" t="s">
        <v>338</v>
      </c>
      <c r="D17" s="272">
        <v>3</v>
      </c>
      <c r="E17" s="272">
        <v>8</v>
      </c>
      <c r="F17" s="272">
        <v>1</v>
      </c>
      <c r="G17" s="272">
        <v>0</v>
      </c>
      <c r="H17" s="272">
        <v>3</v>
      </c>
      <c r="I17" s="272" t="s">
        <v>339</v>
      </c>
      <c r="J17" s="272">
        <v>3</v>
      </c>
      <c r="K17" s="319" t="s">
        <v>419</v>
      </c>
      <c r="L17" s="295">
        <v>23501</v>
      </c>
      <c r="M17" s="305">
        <v>2000</v>
      </c>
      <c r="N17" s="295" t="s">
        <v>405</v>
      </c>
      <c r="O17" s="295">
        <v>1</v>
      </c>
      <c r="P17" s="295">
        <v>1</v>
      </c>
      <c r="Q17" s="295">
        <v>31</v>
      </c>
      <c r="R17" s="295" t="s">
        <v>340</v>
      </c>
      <c r="S17" s="296">
        <v>5200</v>
      </c>
    </row>
    <row r="18" spans="1:19" x14ac:dyDescent="0.25">
      <c r="A18" s="271">
        <v>61</v>
      </c>
      <c r="B18" s="272">
        <v>38</v>
      </c>
      <c r="C18" s="272" t="s">
        <v>338</v>
      </c>
      <c r="D18" s="272">
        <v>3</v>
      </c>
      <c r="E18" s="272">
        <v>8</v>
      </c>
      <c r="F18" s="272">
        <v>1</v>
      </c>
      <c r="G18" s="272">
        <v>0</v>
      </c>
      <c r="H18" s="272">
        <v>3</v>
      </c>
      <c r="I18" s="272" t="s">
        <v>339</v>
      </c>
      <c r="J18" s="272">
        <v>3</v>
      </c>
      <c r="K18" s="319" t="s">
        <v>419</v>
      </c>
      <c r="L18" s="320">
        <v>24101</v>
      </c>
      <c r="M18" s="321">
        <v>2000</v>
      </c>
      <c r="N18" s="320" t="s">
        <v>405</v>
      </c>
      <c r="O18" s="320">
        <v>1</v>
      </c>
      <c r="P18" s="320">
        <v>1</v>
      </c>
      <c r="Q18" s="320">
        <v>31</v>
      </c>
      <c r="R18" s="320" t="s">
        <v>340</v>
      </c>
      <c r="S18" s="322">
        <v>37000</v>
      </c>
    </row>
    <row r="19" spans="1:19" x14ac:dyDescent="0.25">
      <c r="A19" s="271">
        <v>62</v>
      </c>
      <c r="B19" s="272">
        <v>38</v>
      </c>
      <c r="C19" s="272" t="s">
        <v>338</v>
      </c>
      <c r="D19" s="272">
        <v>3</v>
      </c>
      <c r="E19" s="272">
        <v>8</v>
      </c>
      <c r="F19" s="272">
        <v>1</v>
      </c>
      <c r="G19" s="272">
        <v>0</v>
      </c>
      <c r="H19" s="272">
        <v>3</v>
      </c>
      <c r="I19" s="272" t="s">
        <v>339</v>
      </c>
      <c r="J19" s="272">
        <v>3</v>
      </c>
      <c r="K19" s="319" t="s">
        <v>419</v>
      </c>
      <c r="L19" s="295">
        <v>24201</v>
      </c>
      <c r="M19" s="305">
        <v>2000</v>
      </c>
      <c r="N19" s="295" t="s">
        <v>405</v>
      </c>
      <c r="O19" s="295">
        <v>1</v>
      </c>
      <c r="P19" s="295">
        <v>1</v>
      </c>
      <c r="Q19" s="295">
        <v>31</v>
      </c>
      <c r="R19" s="295" t="s">
        <v>340</v>
      </c>
      <c r="S19" s="324">
        <v>10000</v>
      </c>
    </row>
    <row r="20" spans="1:19" x14ac:dyDescent="0.25">
      <c r="A20" s="271">
        <v>63</v>
      </c>
      <c r="B20" s="272">
        <v>38</v>
      </c>
      <c r="C20" s="272" t="s">
        <v>338</v>
      </c>
      <c r="D20" s="272">
        <v>3</v>
      </c>
      <c r="E20" s="272">
        <v>8</v>
      </c>
      <c r="F20" s="272">
        <v>1</v>
      </c>
      <c r="G20" s="272">
        <v>0</v>
      </c>
      <c r="H20" s="272">
        <v>3</v>
      </c>
      <c r="I20" s="272" t="s">
        <v>339</v>
      </c>
      <c r="J20" s="272">
        <v>3</v>
      </c>
      <c r="K20" s="319" t="s">
        <v>419</v>
      </c>
      <c r="L20" s="320">
        <v>24301</v>
      </c>
      <c r="M20" s="321">
        <v>2000</v>
      </c>
      <c r="N20" s="320" t="s">
        <v>405</v>
      </c>
      <c r="O20" s="320">
        <v>1</v>
      </c>
      <c r="P20" s="320">
        <v>1</v>
      </c>
      <c r="Q20" s="320">
        <v>31</v>
      </c>
      <c r="R20" s="320" t="s">
        <v>340</v>
      </c>
      <c r="S20" s="322">
        <v>5047</v>
      </c>
    </row>
    <row r="21" spans="1:19" x14ac:dyDescent="0.25">
      <c r="A21" s="271">
        <v>64</v>
      </c>
      <c r="B21" s="272">
        <v>38</v>
      </c>
      <c r="C21" s="272" t="s">
        <v>338</v>
      </c>
      <c r="D21" s="272">
        <v>3</v>
      </c>
      <c r="E21" s="272">
        <v>8</v>
      </c>
      <c r="F21" s="272">
        <v>1</v>
      </c>
      <c r="G21" s="272">
        <v>0</v>
      </c>
      <c r="H21" s="272">
        <v>3</v>
      </c>
      <c r="I21" s="272" t="s">
        <v>339</v>
      </c>
      <c r="J21" s="272">
        <v>3</v>
      </c>
      <c r="K21" s="319" t="s">
        <v>419</v>
      </c>
      <c r="L21" s="295">
        <v>24601</v>
      </c>
      <c r="M21" s="305">
        <v>2000</v>
      </c>
      <c r="N21" s="295" t="s">
        <v>405</v>
      </c>
      <c r="O21" s="295">
        <v>1</v>
      </c>
      <c r="P21" s="295">
        <v>1</v>
      </c>
      <c r="Q21" s="295">
        <v>31</v>
      </c>
      <c r="R21" s="295" t="s">
        <v>340</v>
      </c>
      <c r="S21" s="324">
        <v>216394</v>
      </c>
    </row>
    <row r="22" spans="1:19" x14ac:dyDescent="0.25">
      <c r="A22" s="271">
        <v>65</v>
      </c>
      <c r="B22" s="272">
        <v>38</v>
      </c>
      <c r="C22" s="272" t="s">
        <v>338</v>
      </c>
      <c r="D22" s="272">
        <v>3</v>
      </c>
      <c r="E22" s="272">
        <v>8</v>
      </c>
      <c r="F22" s="272">
        <v>1</v>
      </c>
      <c r="G22" s="272">
        <v>0</v>
      </c>
      <c r="H22" s="272">
        <v>3</v>
      </c>
      <c r="I22" s="272" t="s">
        <v>339</v>
      </c>
      <c r="J22" s="272">
        <v>3</v>
      </c>
      <c r="K22" s="319" t="s">
        <v>419</v>
      </c>
      <c r="L22" s="295">
        <v>24601</v>
      </c>
      <c r="M22" s="305">
        <v>2000</v>
      </c>
      <c r="N22" s="295" t="s">
        <v>405</v>
      </c>
      <c r="O22" s="295">
        <v>1</v>
      </c>
      <c r="P22" s="295">
        <v>4</v>
      </c>
      <c r="Q22" s="295">
        <v>31</v>
      </c>
      <c r="R22" s="295" t="s">
        <v>340</v>
      </c>
      <c r="S22" s="324">
        <v>109000</v>
      </c>
    </row>
    <row r="23" spans="1:19" x14ac:dyDescent="0.25">
      <c r="A23" s="271">
        <v>66</v>
      </c>
      <c r="B23" s="272">
        <v>38</v>
      </c>
      <c r="C23" s="272" t="s">
        <v>338</v>
      </c>
      <c r="D23" s="272">
        <v>3</v>
      </c>
      <c r="E23" s="272">
        <v>8</v>
      </c>
      <c r="F23" s="272">
        <v>1</v>
      </c>
      <c r="G23" s="272">
        <v>0</v>
      </c>
      <c r="H23" s="272">
        <v>3</v>
      </c>
      <c r="I23" s="272" t="s">
        <v>339</v>
      </c>
      <c r="J23" s="272">
        <v>3</v>
      </c>
      <c r="K23" s="319" t="s">
        <v>419</v>
      </c>
      <c r="L23" s="320">
        <v>24701</v>
      </c>
      <c r="M23" s="321">
        <v>2000</v>
      </c>
      <c r="N23" s="320" t="s">
        <v>405</v>
      </c>
      <c r="O23" s="320">
        <v>1</v>
      </c>
      <c r="P23" s="320">
        <v>1</v>
      </c>
      <c r="Q23" s="320">
        <v>31</v>
      </c>
      <c r="R23" s="320" t="s">
        <v>340</v>
      </c>
      <c r="S23" s="322">
        <v>140571</v>
      </c>
    </row>
    <row r="24" spans="1:19" x14ac:dyDescent="0.25">
      <c r="A24" s="271">
        <v>67</v>
      </c>
      <c r="B24" s="272">
        <v>38</v>
      </c>
      <c r="C24" s="272" t="s">
        <v>338</v>
      </c>
      <c r="D24" s="272">
        <v>3</v>
      </c>
      <c r="E24" s="272">
        <v>8</v>
      </c>
      <c r="F24" s="272">
        <v>1</v>
      </c>
      <c r="G24" s="272">
        <v>0</v>
      </c>
      <c r="H24" s="272">
        <v>3</v>
      </c>
      <c r="I24" s="272" t="s">
        <v>339</v>
      </c>
      <c r="J24" s="272">
        <v>3</v>
      </c>
      <c r="K24" s="319" t="s">
        <v>419</v>
      </c>
      <c r="L24" s="295">
        <v>24801</v>
      </c>
      <c r="M24" s="305">
        <v>2000</v>
      </c>
      <c r="N24" s="295" t="s">
        <v>405</v>
      </c>
      <c r="O24" s="295">
        <v>1</v>
      </c>
      <c r="P24" s="295">
        <v>1</v>
      </c>
      <c r="Q24" s="295">
        <v>31</v>
      </c>
      <c r="R24" s="295" t="s">
        <v>340</v>
      </c>
      <c r="S24" s="324">
        <v>72000</v>
      </c>
    </row>
    <row r="25" spans="1:19" x14ac:dyDescent="0.25">
      <c r="A25" s="271">
        <v>68</v>
      </c>
      <c r="B25" s="272">
        <v>38</v>
      </c>
      <c r="C25" s="272" t="s">
        <v>338</v>
      </c>
      <c r="D25" s="272">
        <v>3</v>
      </c>
      <c r="E25" s="272">
        <v>8</v>
      </c>
      <c r="F25" s="272">
        <v>1</v>
      </c>
      <c r="G25" s="272">
        <v>0</v>
      </c>
      <c r="H25" s="272">
        <v>3</v>
      </c>
      <c r="I25" s="272" t="s">
        <v>339</v>
      </c>
      <c r="J25" s="272">
        <v>3</v>
      </c>
      <c r="K25" s="319" t="s">
        <v>419</v>
      </c>
      <c r="L25" s="320">
        <v>24901</v>
      </c>
      <c r="M25" s="321">
        <v>2000</v>
      </c>
      <c r="N25" s="320" t="s">
        <v>405</v>
      </c>
      <c r="O25" s="320">
        <v>1</v>
      </c>
      <c r="P25" s="320">
        <v>4</v>
      </c>
      <c r="Q25" s="320">
        <v>31</v>
      </c>
      <c r="R25" s="320" t="s">
        <v>340</v>
      </c>
      <c r="S25" s="322">
        <v>70000</v>
      </c>
    </row>
    <row r="26" spans="1:19" x14ac:dyDescent="0.25">
      <c r="A26" s="271">
        <v>69</v>
      </c>
      <c r="B26" s="272">
        <v>38</v>
      </c>
      <c r="C26" s="272" t="s">
        <v>338</v>
      </c>
      <c r="D26" s="272">
        <v>3</v>
      </c>
      <c r="E26" s="272">
        <v>8</v>
      </c>
      <c r="F26" s="272">
        <v>1</v>
      </c>
      <c r="G26" s="272">
        <v>0</v>
      </c>
      <c r="H26" s="272">
        <v>3</v>
      </c>
      <c r="I26" s="272" t="s">
        <v>339</v>
      </c>
      <c r="J26" s="272">
        <v>3</v>
      </c>
      <c r="K26" s="319" t="s">
        <v>419</v>
      </c>
      <c r="L26" s="320">
        <v>24901</v>
      </c>
      <c r="M26" s="321">
        <v>2000</v>
      </c>
      <c r="N26" s="320" t="s">
        <v>405</v>
      </c>
      <c r="O26" s="320">
        <v>1</v>
      </c>
      <c r="P26" s="320">
        <v>1</v>
      </c>
      <c r="Q26" s="320">
        <v>31</v>
      </c>
      <c r="R26" s="320" t="s">
        <v>340</v>
      </c>
      <c r="S26" s="322">
        <v>45000</v>
      </c>
    </row>
    <row r="27" spans="1:19" x14ac:dyDescent="0.25">
      <c r="A27" s="271">
        <v>70</v>
      </c>
      <c r="B27" s="272">
        <v>38</v>
      </c>
      <c r="C27" s="272" t="s">
        <v>338</v>
      </c>
      <c r="D27" s="272">
        <v>3</v>
      </c>
      <c r="E27" s="272">
        <v>8</v>
      </c>
      <c r="F27" s="272">
        <v>1</v>
      </c>
      <c r="G27" s="272">
        <v>0</v>
      </c>
      <c r="H27" s="272">
        <v>2</v>
      </c>
      <c r="I27" s="272" t="s">
        <v>341</v>
      </c>
      <c r="J27" s="272">
        <v>1</v>
      </c>
      <c r="K27" s="319" t="s">
        <v>419</v>
      </c>
      <c r="L27" s="320">
        <v>24901</v>
      </c>
      <c r="M27" s="321">
        <v>2000</v>
      </c>
      <c r="N27" s="320" t="s">
        <v>405</v>
      </c>
      <c r="O27" s="320">
        <v>1</v>
      </c>
      <c r="P27" s="320">
        <v>4</v>
      </c>
      <c r="Q27" s="320">
        <v>31</v>
      </c>
      <c r="R27" s="320" t="s">
        <v>340</v>
      </c>
      <c r="S27" s="322">
        <v>45300</v>
      </c>
    </row>
    <row r="28" spans="1:19" x14ac:dyDescent="0.25">
      <c r="A28" s="271">
        <v>71</v>
      </c>
      <c r="B28" s="272">
        <v>38</v>
      </c>
      <c r="C28" s="272" t="s">
        <v>338</v>
      </c>
      <c r="D28" s="272">
        <v>3</v>
      </c>
      <c r="E28" s="272">
        <v>8</v>
      </c>
      <c r="F28" s="272">
        <v>1</v>
      </c>
      <c r="G28" s="272">
        <v>0</v>
      </c>
      <c r="H28" s="272">
        <v>3</v>
      </c>
      <c r="I28" s="272" t="s">
        <v>339</v>
      </c>
      <c r="J28" s="272">
        <v>3</v>
      </c>
      <c r="K28" s="319" t="s">
        <v>419</v>
      </c>
      <c r="L28" s="295">
        <v>25101</v>
      </c>
      <c r="M28" s="305">
        <v>2000</v>
      </c>
      <c r="N28" s="295" t="s">
        <v>405</v>
      </c>
      <c r="O28" s="295">
        <v>1</v>
      </c>
      <c r="P28" s="295">
        <v>1</v>
      </c>
      <c r="Q28" s="295">
        <v>31</v>
      </c>
      <c r="R28" s="295" t="s">
        <v>340</v>
      </c>
      <c r="S28" s="324">
        <v>776385</v>
      </c>
    </row>
    <row r="29" spans="1:19" x14ac:dyDescent="0.25">
      <c r="A29" s="271">
        <v>72</v>
      </c>
      <c r="B29" s="272">
        <v>38</v>
      </c>
      <c r="C29" s="272" t="s">
        <v>338</v>
      </c>
      <c r="D29" s="272">
        <v>3</v>
      </c>
      <c r="E29" s="272">
        <v>8</v>
      </c>
      <c r="F29" s="272">
        <v>1</v>
      </c>
      <c r="G29" s="272">
        <v>0</v>
      </c>
      <c r="H29" s="272">
        <v>3</v>
      </c>
      <c r="I29" s="272" t="s">
        <v>339</v>
      </c>
      <c r="J29" s="272">
        <v>3</v>
      </c>
      <c r="K29" s="319" t="s">
        <v>419</v>
      </c>
      <c r="L29" s="320">
        <v>25201</v>
      </c>
      <c r="M29" s="321">
        <v>2000</v>
      </c>
      <c r="N29" s="320" t="s">
        <v>405</v>
      </c>
      <c r="O29" s="320">
        <v>1</v>
      </c>
      <c r="P29" s="320">
        <v>1</v>
      </c>
      <c r="Q29" s="320">
        <v>31</v>
      </c>
      <c r="R29" s="320" t="s">
        <v>340</v>
      </c>
      <c r="S29" s="322">
        <v>95000</v>
      </c>
    </row>
    <row r="30" spans="1:19" x14ac:dyDescent="0.25">
      <c r="A30" s="271">
        <v>73</v>
      </c>
      <c r="B30" s="272">
        <v>38</v>
      </c>
      <c r="C30" s="272" t="s">
        <v>338</v>
      </c>
      <c r="D30" s="272">
        <v>3</v>
      </c>
      <c r="E30" s="272">
        <v>8</v>
      </c>
      <c r="F30" s="272">
        <v>1</v>
      </c>
      <c r="G30" s="272">
        <v>0</v>
      </c>
      <c r="H30" s="272">
        <v>3</v>
      </c>
      <c r="I30" s="272" t="s">
        <v>339</v>
      </c>
      <c r="J30" s="272">
        <v>3</v>
      </c>
      <c r="K30" s="319" t="s">
        <v>419</v>
      </c>
      <c r="L30" s="295">
        <v>25301</v>
      </c>
      <c r="M30" s="305">
        <v>2000</v>
      </c>
      <c r="N30" s="295" t="s">
        <v>405</v>
      </c>
      <c r="O30" s="295">
        <v>1</v>
      </c>
      <c r="P30" s="295">
        <v>1</v>
      </c>
      <c r="Q30" s="295">
        <v>31</v>
      </c>
      <c r="R30" s="295" t="s">
        <v>340</v>
      </c>
      <c r="S30" s="324">
        <v>22711</v>
      </c>
    </row>
    <row r="31" spans="1:19" x14ac:dyDescent="0.25">
      <c r="A31" s="271">
        <v>74</v>
      </c>
      <c r="B31" s="272">
        <v>38</v>
      </c>
      <c r="C31" s="272" t="s">
        <v>338</v>
      </c>
      <c r="D31" s="272">
        <v>3</v>
      </c>
      <c r="E31" s="272">
        <v>8</v>
      </c>
      <c r="F31" s="272">
        <v>1</v>
      </c>
      <c r="G31" s="272">
        <v>0</v>
      </c>
      <c r="H31" s="272">
        <v>3</v>
      </c>
      <c r="I31" s="272" t="s">
        <v>339</v>
      </c>
      <c r="J31" s="272">
        <v>3</v>
      </c>
      <c r="K31" s="319" t="s">
        <v>419</v>
      </c>
      <c r="L31" s="295">
        <v>25301</v>
      </c>
      <c r="M31" s="305">
        <v>2000</v>
      </c>
      <c r="N31" s="295" t="s">
        <v>405</v>
      </c>
      <c r="O31" s="295">
        <v>1</v>
      </c>
      <c r="P31" s="295">
        <v>4</v>
      </c>
      <c r="Q31" s="295">
        <v>31</v>
      </c>
      <c r="R31" s="295" t="s">
        <v>340</v>
      </c>
      <c r="S31" s="324">
        <v>9000</v>
      </c>
    </row>
    <row r="32" spans="1:19" x14ac:dyDescent="0.25">
      <c r="A32" s="271">
        <v>75</v>
      </c>
      <c r="B32" s="272">
        <v>38</v>
      </c>
      <c r="C32" s="272" t="s">
        <v>338</v>
      </c>
      <c r="D32" s="272">
        <v>3</v>
      </c>
      <c r="E32" s="272">
        <v>8</v>
      </c>
      <c r="F32" s="272">
        <v>1</v>
      </c>
      <c r="G32" s="272">
        <v>0</v>
      </c>
      <c r="H32" s="272">
        <v>3</v>
      </c>
      <c r="I32" s="272" t="s">
        <v>339</v>
      </c>
      <c r="J32" s="272">
        <v>3</v>
      </c>
      <c r="K32" s="319" t="s">
        <v>419</v>
      </c>
      <c r="L32" s="320">
        <v>25501</v>
      </c>
      <c r="M32" s="321">
        <v>2000</v>
      </c>
      <c r="N32" s="320" t="s">
        <v>405</v>
      </c>
      <c r="O32" s="320">
        <v>1</v>
      </c>
      <c r="P32" s="320">
        <v>4</v>
      </c>
      <c r="Q32" s="320">
        <v>31</v>
      </c>
      <c r="R32" s="320" t="s">
        <v>340</v>
      </c>
      <c r="S32" s="322">
        <v>593090</v>
      </c>
    </row>
    <row r="33" spans="1:21" x14ac:dyDescent="0.25">
      <c r="A33" s="271">
        <v>76</v>
      </c>
      <c r="B33" s="272">
        <v>38</v>
      </c>
      <c r="C33" s="272" t="s">
        <v>338</v>
      </c>
      <c r="D33" s="272">
        <v>3</v>
      </c>
      <c r="E33" s="272">
        <v>8</v>
      </c>
      <c r="F33" s="272">
        <v>1</v>
      </c>
      <c r="G33" s="272">
        <v>0</v>
      </c>
      <c r="H33" s="272">
        <v>3</v>
      </c>
      <c r="I33" s="272" t="s">
        <v>339</v>
      </c>
      <c r="J33" s="272">
        <v>3</v>
      </c>
      <c r="K33" s="319" t="s">
        <v>419</v>
      </c>
      <c r="L33" s="320">
        <v>25501</v>
      </c>
      <c r="M33" s="321">
        <v>2000</v>
      </c>
      <c r="N33" s="320" t="s">
        <v>405</v>
      </c>
      <c r="O33" s="320">
        <v>1</v>
      </c>
      <c r="P33" s="320">
        <v>1</v>
      </c>
      <c r="Q33" s="320">
        <v>31</v>
      </c>
      <c r="R33" s="320" t="s">
        <v>340</v>
      </c>
      <c r="S33" s="322">
        <v>736570</v>
      </c>
    </row>
    <row r="34" spans="1:21" x14ac:dyDescent="0.25">
      <c r="A34" s="271">
        <v>77</v>
      </c>
      <c r="B34" s="272">
        <v>38</v>
      </c>
      <c r="C34" s="272" t="s">
        <v>338</v>
      </c>
      <c r="D34" s="272">
        <v>3</v>
      </c>
      <c r="E34" s="272">
        <v>8</v>
      </c>
      <c r="F34" s="272">
        <v>1</v>
      </c>
      <c r="G34" s="272">
        <v>0</v>
      </c>
      <c r="H34" s="272">
        <v>3</v>
      </c>
      <c r="I34" s="272" t="s">
        <v>339</v>
      </c>
      <c r="J34" s="272">
        <v>3</v>
      </c>
      <c r="K34" s="319" t="s">
        <v>419</v>
      </c>
      <c r="L34" s="295">
        <v>25601</v>
      </c>
      <c r="M34" s="305">
        <v>2000</v>
      </c>
      <c r="N34" s="295" t="s">
        <v>405</v>
      </c>
      <c r="O34" s="295">
        <v>1</v>
      </c>
      <c r="P34" s="295">
        <v>1</v>
      </c>
      <c r="Q34" s="295">
        <v>31</v>
      </c>
      <c r="R34" s="295" t="s">
        <v>340</v>
      </c>
      <c r="S34" s="296">
        <v>18857</v>
      </c>
    </row>
    <row r="35" spans="1:21" x14ac:dyDescent="0.25">
      <c r="A35" s="271">
        <v>78</v>
      </c>
      <c r="B35" s="272">
        <v>38</v>
      </c>
      <c r="C35" s="272" t="s">
        <v>338</v>
      </c>
      <c r="D35" s="272">
        <v>3</v>
      </c>
      <c r="E35" s="272">
        <v>8</v>
      </c>
      <c r="F35" s="272">
        <v>1</v>
      </c>
      <c r="G35" s="272">
        <v>0</v>
      </c>
      <c r="H35" s="272">
        <v>3</v>
      </c>
      <c r="I35" s="272" t="s">
        <v>339</v>
      </c>
      <c r="J35" s="272">
        <v>3</v>
      </c>
      <c r="K35" s="319" t="s">
        <v>419</v>
      </c>
      <c r="L35" s="320">
        <v>25901</v>
      </c>
      <c r="M35" s="321">
        <v>2000</v>
      </c>
      <c r="N35" s="320" t="s">
        <v>405</v>
      </c>
      <c r="O35" s="320">
        <v>1</v>
      </c>
      <c r="P35" s="320">
        <v>1</v>
      </c>
      <c r="Q35" s="320">
        <v>31</v>
      </c>
      <c r="R35" s="320" t="s">
        <v>340</v>
      </c>
      <c r="S35" s="322">
        <v>405771</v>
      </c>
    </row>
    <row r="36" spans="1:21" x14ac:dyDescent="0.25">
      <c r="A36" s="271">
        <v>79</v>
      </c>
      <c r="B36" s="272">
        <v>38</v>
      </c>
      <c r="C36" s="272" t="s">
        <v>338</v>
      </c>
      <c r="D36" s="272">
        <v>3</v>
      </c>
      <c r="E36" s="272">
        <v>8</v>
      </c>
      <c r="F36" s="272">
        <v>1</v>
      </c>
      <c r="G36" s="272">
        <v>0</v>
      </c>
      <c r="H36" s="272">
        <v>3</v>
      </c>
      <c r="I36" s="272" t="s">
        <v>339</v>
      </c>
      <c r="J36" s="272">
        <v>3</v>
      </c>
      <c r="K36" s="294" t="s">
        <v>419</v>
      </c>
      <c r="L36" s="275">
        <v>26102</v>
      </c>
      <c r="M36" s="276">
        <v>2000</v>
      </c>
      <c r="N36" s="275" t="s">
        <v>405</v>
      </c>
      <c r="O36" s="275">
        <v>1</v>
      </c>
      <c r="P36" s="275">
        <v>4</v>
      </c>
      <c r="Q36" s="275">
        <v>31</v>
      </c>
      <c r="R36" s="275" t="s">
        <v>340</v>
      </c>
      <c r="S36" s="277">
        <v>647000</v>
      </c>
    </row>
    <row r="37" spans="1:21" x14ac:dyDescent="0.25">
      <c r="A37" s="271">
        <v>80</v>
      </c>
      <c r="B37" s="272">
        <v>38</v>
      </c>
      <c r="C37" s="272" t="s">
        <v>338</v>
      </c>
      <c r="D37" s="272">
        <v>3</v>
      </c>
      <c r="E37" s="272">
        <v>8</v>
      </c>
      <c r="F37" s="272">
        <v>1</v>
      </c>
      <c r="G37" s="272">
        <v>0</v>
      </c>
      <c r="H37" s="272">
        <v>3</v>
      </c>
      <c r="I37" s="272" t="s">
        <v>339</v>
      </c>
      <c r="J37" s="272">
        <v>3</v>
      </c>
      <c r="K37" s="294" t="s">
        <v>419</v>
      </c>
      <c r="L37" s="275">
        <v>26102</v>
      </c>
      <c r="M37" s="276">
        <v>2000</v>
      </c>
      <c r="N37" s="275" t="s">
        <v>405</v>
      </c>
      <c r="O37" s="275">
        <v>1</v>
      </c>
      <c r="P37" s="275">
        <v>1</v>
      </c>
      <c r="Q37" s="275">
        <v>31</v>
      </c>
      <c r="R37" s="275" t="s">
        <v>340</v>
      </c>
      <c r="S37" s="277">
        <v>180000</v>
      </c>
      <c r="T37" s="190">
        <f>+S37+S36</f>
        <v>827000</v>
      </c>
      <c r="U37" t="s">
        <v>406</v>
      </c>
    </row>
    <row r="38" spans="1:21" x14ac:dyDescent="0.25">
      <c r="A38" s="271">
        <v>81</v>
      </c>
      <c r="B38" s="272">
        <v>38</v>
      </c>
      <c r="C38" s="272" t="s">
        <v>338</v>
      </c>
      <c r="D38" s="272">
        <v>3</v>
      </c>
      <c r="E38" s="272">
        <v>8</v>
      </c>
      <c r="F38" s="272">
        <v>1</v>
      </c>
      <c r="G38" s="272">
        <v>0</v>
      </c>
      <c r="H38" s="272">
        <v>3</v>
      </c>
      <c r="I38" s="272" t="s">
        <v>339</v>
      </c>
      <c r="J38" s="272">
        <v>3</v>
      </c>
      <c r="K38" s="294" t="s">
        <v>419</v>
      </c>
      <c r="L38" s="275">
        <v>26103</v>
      </c>
      <c r="M38" s="276">
        <v>2000</v>
      </c>
      <c r="N38" s="275" t="s">
        <v>405</v>
      </c>
      <c r="O38" s="275">
        <v>1</v>
      </c>
      <c r="P38" s="275">
        <v>1</v>
      </c>
      <c r="Q38" s="275">
        <v>31</v>
      </c>
      <c r="R38" s="275" t="s">
        <v>340</v>
      </c>
      <c r="S38" s="277">
        <v>23620</v>
      </c>
    </row>
    <row r="39" spans="1:21" x14ac:dyDescent="0.25">
      <c r="A39" s="271">
        <v>82</v>
      </c>
      <c r="B39" s="272">
        <v>38</v>
      </c>
      <c r="C39" s="272" t="s">
        <v>338</v>
      </c>
      <c r="D39" s="272">
        <v>3</v>
      </c>
      <c r="E39" s="272">
        <v>8</v>
      </c>
      <c r="F39" s="272">
        <v>1</v>
      </c>
      <c r="G39" s="272">
        <v>0</v>
      </c>
      <c r="H39" s="272">
        <v>3</v>
      </c>
      <c r="I39" s="272" t="s">
        <v>339</v>
      </c>
      <c r="J39" s="272">
        <v>3</v>
      </c>
      <c r="K39" s="294" t="s">
        <v>419</v>
      </c>
      <c r="L39" s="275">
        <v>26103</v>
      </c>
      <c r="M39" s="276">
        <v>2000</v>
      </c>
      <c r="N39" s="275" t="s">
        <v>405</v>
      </c>
      <c r="O39" s="275">
        <v>1</v>
      </c>
      <c r="P39" s="275">
        <v>4</v>
      </c>
      <c r="Q39" s="275">
        <v>31</v>
      </c>
      <c r="R39" s="275" t="s">
        <v>340</v>
      </c>
      <c r="S39" s="277">
        <v>59100</v>
      </c>
    </row>
    <row r="40" spans="1:21" x14ac:dyDescent="0.25">
      <c r="A40" s="271">
        <v>83</v>
      </c>
      <c r="B40" s="272">
        <v>38</v>
      </c>
      <c r="C40" s="272" t="s">
        <v>338</v>
      </c>
      <c r="D40" s="272">
        <v>3</v>
      </c>
      <c r="E40" s="272">
        <v>8</v>
      </c>
      <c r="F40" s="272">
        <v>1</v>
      </c>
      <c r="G40" s="272">
        <v>0</v>
      </c>
      <c r="H40" s="272">
        <v>3</v>
      </c>
      <c r="I40" s="272" t="s">
        <v>339</v>
      </c>
      <c r="J40" s="272">
        <v>3</v>
      </c>
      <c r="K40" s="294" t="s">
        <v>419</v>
      </c>
      <c r="L40" s="272">
        <v>27101</v>
      </c>
      <c r="M40" s="273">
        <v>2000</v>
      </c>
      <c r="N40" s="272" t="s">
        <v>405</v>
      </c>
      <c r="O40" s="272">
        <v>1</v>
      </c>
      <c r="P40" s="272">
        <v>4</v>
      </c>
      <c r="Q40" s="272">
        <v>31</v>
      </c>
      <c r="R40" s="272" t="s">
        <v>340</v>
      </c>
      <c r="S40" s="274">
        <v>61900</v>
      </c>
    </row>
    <row r="41" spans="1:21" x14ac:dyDescent="0.25">
      <c r="A41" s="271">
        <v>84</v>
      </c>
      <c r="B41" s="272">
        <v>38</v>
      </c>
      <c r="C41" s="272" t="s">
        <v>338</v>
      </c>
      <c r="D41" s="272">
        <v>3</v>
      </c>
      <c r="E41" s="272">
        <v>8</v>
      </c>
      <c r="F41" s="272">
        <v>1</v>
      </c>
      <c r="G41" s="272">
        <v>0</v>
      </c>
      <c r="H41" s="272">
        <v>3</v>
      </c>
      <c r="I41" s="272" t="s">
        <v>339</v>
      </c>
      <c r="J41" s="272">
        <v>3</v>
      </c>
      <c r="K41" s="294" t="s">
        <v>419</v>
      </c>
      <c r="L41" s="295">
        <v>27201</v>
      </c>
      <c r="M41" s="305">
        <v>2000</v>
      </c>
      <c r="N41" s="295" t="s">
        <v>405</v>
      </c>
      <c r="O41" s="295">
        <v>1</v>
      </c>
      <c r="P41" s="295">
        <v>1</v>
      </c>
      <c r="Q41" s="295">
        <v>31</v>
      </c>
      <c r="R41" s="295" t="s">
        <v>340</v>
      </c>
      <c r="S41" s="296">
        <v>72000</v>
      </c>
    </row>
    <row r="42" spans="1:21" x14ac:dyDescent="0.25">
      <c r="A42" s="271">
        <v>85</v>
      </c>
      <c r="B42" s="272">
        <v>38</v>
      </c>
      <c r="C42" s="272" t="s">
        <v>338</v>
      </c>
      <c r="D42" s="272">
        <v>3</v>
      </c>
      <c r="E42" s="272">
        <v>8</v>
      </c>
      <c r="F42" s="272">
        <v>1</v>
      </c>
      <c r="G42" s="272">
        <v>0</v>
      </c>
      <c r="H42" s="272">
        <v>3</v>
      </c>
      <c r="I42" s="272" t="s">
        <v>339</v>
      </c>
      <c r="J42" s="272">
        <v>3</v>
      </c>
      <c r="K42" s="294" t="s">
        <v>419</v>
      </c>
      <c r="L42" s="295">
        <v>27201</v>
      </c>
      <c r="M42" s="305">
        <v>2000</v>
      </c>
      <c r="N42" s="295" t="s">
        <v>405</v>
      </c>
      <c r="O42" s="295">
        <v>1</v>
      </c>
      <c r="P42" s="295">
        <v>4</v>
      </c>
      <c r="Q42" s="295">
        <v>31</v>
      </c>
      <c r="R42" s="295" t="s">
        <v>340</v>
      </c>
      <c r="S42" s="296">
        <v>18200</v>
      </c>
    </row>
    <row r="43" spans="1:21" x14ac:dyDescent="0.25">
      <c r="A43" s="271">
        <v>86</v>
      </c>
      <c r="B43" s="272">
        <v>38</v>
      </c>
      <c r="C43" s="272" t="s">
        <v>338</v>
      </c>
      <c r="D43" s="272">
        <v>3</v>
      </c>
      <c r="E43" s="272">
        <v>8</v>
      </c>
      <c r="F43" s="272">
        <v>1</v>
      </c>
      <c r="G43" s="272">
        <v>0</v>
      </c>
      <c r="H43" s="272">
        <v>2</v>
      </c>
      <c r="I43" s="272" t="s">
        <v>341</v>
      </c>
      <c r="J43" s="272">
        <v>1</v>
      </c>
      <c r="K43" s="294" t="s">
        <v>419</v>
      </c>
      <c r="L43" s="295">
        <v>27201</v>
      </c>
      <c r="M43" s="305">
        <v>2000</v>
      </c>
      <c r="N43" s="295" t="s">
        <v>405</v>
      </c>
      <c r="O43" s="295">
        <v>1</v>
      </c>
      <c r="P43" s="295">
        <v>4</v>
      </c>
      <c r="Q43" s="295">
        <v>31</v>
      </c>
      <c r="R43" s="295" t="s">
        <v>340</v>
      </c>
      <c r="S43" s="296">
        <v>5400</v>
      </c>
    </row>
    <row r="44" spans="1:21" x14ac:dyDescent="0.25">
      <c r="A44" s="271">
        <v>87</v>
      </c>
      <c r="B44" s="272">
        <v>38</v>
      </c>
      <c r="C44" s="272" t="s">
        <v>338</v>
      </c>
      <c r="D44" s="272">
        <v>3</v>
      </c>
      <c r="E44" s="272">
        <v>8</v>
      </c>
      <c r="F44" s="272">
        <v>1</v>
      </c>
      <c r="G44" s="272">
        <v>0</v>
      </c>
      <c r="H44" s="272">
        <v>3</v>
      </c>
      <c r="I44" s="272" t="s">
        <v>339</v>
      </c>
      <c r="J44" s="272">
        <v>3</v>
      </c>
      <c r="K44" s="294" t="s">
        <v>419</v>
      </c>
      <c r="L44" s="272">
        <v>29101</v>
      </c>
      <c r="M44" s="273">
        <v>2000</v>
      </c>
      <c r="N44" s="272" t="s">
        <v>405</v>
      </c>
      <c r="O44" s="272">
        <v>1</v>
      </c>
      <c r="P44" s="272">
        <v>4</v>
      </c>
      <c r="Q44" s="272">
        <v>31</v>
      </c>
      <c r="R44" s="272" t="s">
        <v>340</v>
      </c>
      <c r="S44" s="298">
        <v>93900</v>
      </c>
    </row>
    <row r="45" spans="1:21" x14ac:dyDescent="0.25">
      <c r="A45" s="271">
        <v>88</v>
      </c>
      <c r="B45" s="272">
        <v>38</v>
      </c>
      <c r="C45" s="272" t="s">
        <v>338</v>
      </c>
      <c r="D45" s="272">
        <v>3</v>
      </c>
      <c r="E45" s="272">
        <v>8</v>
      </c>
      <c r="F45" s="272">
        <v>1</v>
      </c>
      <c r="G45" s="272">
        <v>0</v>
      </c>
      <c r="H45" s="272">
        <v>3</v>
      </c>
      <c r="I45" s="272" t="s">
        <v>339</v>
      </c>
      <c r="J45" s="272">
        <v>3</v>
      </c>
      <c r="K45" s="294" t="s">
        <v>419</v>
      </c>
      <c r="L45" s="272">
        <v>29101</v>
      </c>
      <c r="M45" s="273">
        <v>2000</v>
      </c>
      <c r="N45" s="272" t="s">
        <v>405</v>
      </c>
      <c r="O45" s="272">
        <v>1</v>
      </c>
      <c r="P45" s="272">
        <v>1</v>
      </c>
      <c r="Q45" s="272">
        <v>31</v>
      </c>
      <c r="R45" s="272" t="s">
        <v>340</v>
      </c>
      <c r="S45" s="298">
        <v>39547</v>
      </c>
    </row>
    <row r="46" spans="1:21" x14ac:dyDescent="0.25">
      <c r="A46" s="271">
        <v>89</v>
      </c>
      <c r="B46" s="272">
        <v>38</v>
      </c>
      <c r="C46" s="272" t="s">
        <v>338</v>
      </c>
      <c r="D46" s="272">
        <v>3</v>
      </c>
      <c r="E46" s="272">
        <v>8</v>
      </c>
      <c r="F46" s="272">
        <v>1</v>
      </c>
      <c r="G46" s="272">
        <v>0</v>
      </c>
      <c r="H46" s="272">
        <v>3</v>
      </c>
      <c r="I46" s="272" t="s">
        <v>339</v>
      </c>
      <c r="J46" s="272">
        <v>3</v>
      </c>
      <c r="K46" s="294" t="s">
        <v>419</v>
      </c>
      <c r="L46" s="295">
        <v>29201</v>
      </c>
      <c r="M46" s="305">
        <v>2000</v>
      </c>
      <c r="N46" s="295" t="s">
        <v>405</v>
      </c>
      <c r="O46" s="295">
        <v>1</v>
      </c>
      <c r="P46" s="295">
        <v>1</v>
      </c>
      <c r="Q46" s="295">
        <v>31</v>
      </c>
      <c r="R46" s="295" t="s">
        <v>340</v>
      </c>
      <c r="S46" s="296">
        <v>44817</v>
      </c>
    </row>
    <row r="47" spans="1:21" x14ac:dyDescent="0.25">
      <c r="A47" s="271">
        <v>90</v>
      </c>
      <c r="B47" s="272">
        <v>38</v>
      </c>
      <c r="C47" s="272" t="s">
        <v>338</v>
      </c>
      <c r="D47" s="272">
        <v>3</v>
      </c>
      <c r="E47" s="272">
        <v>8</v>
      </c>
      <c r="F47" s="272">
        <v>1</v>
      </c>
      <c r="G47" s="272">
        <v>0</v>
      </c>
      <c r="H47" s="272">
        <v>3</v>
      </c>
      <c r="I47" s="272" t="s">
        <v>339</v>
      </c>
      <c r="J47" s="272">
        <v>3</v>
      </c>
      <c r="K47" s="294" t="s">
        <v>419</v>
      </c>
      <c r="L47" s="272">
        <v>29301</v>
      </c>
      <c r="M47" s="273">
        <v>2000</v>
      </c>
      <c r="N47" s="272" t="s">
        <v>405</v>
      </c>
      <c r="O47" s="272">
        <v>1</v>
      </c>
      <c r="P47" s="272">
        <v>1</v>
      </c>
      <c r="Q47" s="272">
        <v>31</v>
      </c>
      <c r="R47" s="272" t="s">
        <v>340</v>
      </c>
      <c r="S47" s="274">
        <v>17787</v>
      </c>
    </row>
    <row r="48" spans="1:21" x14ac:dyDescent="0.25">
      <c r="A48" s="271">
        <v>91</v>
      </c>
      <c r="B48" s="272">
        <v>38</v>
      </c>
      <c r="C48" s="272" t="s">
        <v>338</v>
      </c>
      <c r="D48" s="272">
        <v>3</v>
      </c>
      <c r="E48" s="272">
        <v>8</v>
      </c>
      <c r="F48" s="272">
        <v>1</v>
      </c>
      <c r="G48" s="272">
        <v>0</v>
      </c>
      <c r="H48" s="272">
        <v>3</v>
      </c>
      <c r="I48" s="272" t="s">
        <v>339</v>
      </c>
      <c r="J48" s="272">
        <v>3</v>
      </c>
      <c r="K48" s="294" t="s">
        <v>419</v>
      </c>
      <c r="L48" s="295">
        <v>29401</v>
      </c>
      <c r="M48" s="305">
        <v>2000</v>
      </c>
      <c r="N48" s="295" t="s">
        <v>405</v>
      </c>
      <c r="O48" s="295">
        <v>1</v>
      </c>
      <c r="P48" s="295">
        <v>1</v>
      </c>
      <c r="Q48" s="295">
        <v>31</v>
      </c>
      <c r="R48" s="295" t="s">
        <v>340</v>
      </c>
      <c r="S48" s="296">
        <v>47442</v>
      </c>
    </row>
    <row r="49" spans="1:25" x14ac:dyDescent="0.25">
      <c r="A49" s="271">
        <v>92</v>
      </c>
      <c r="B49" s="272">
        <v>38</v>
      </c>
      <c r="C49" s="272" t="s">
        <v>338</v>
      </c>
      <c r="D49" s="272">
        <v>3</v>
      </c>
      <c r="E49" s="272">
        <v>8</v>
      </c>
      <c r="F49" s="272">
        <v>1</v>
      </c>
      <c r="G49" s="272">
        <v>0</v>
      </c>
      <c r="H49" s="272">
        <v>3</v>
      </c>
      <c r="I49" s="272" t="s">
        <v>339</v>
      </c>
      <c r="J49" s="272">
        <v>3</v>
      </c>
      <c r="K49" s="294" t="s">
        <v>419</v>
      </c>
      <c r="L49" s="272">
        <v>29501</v>
      </c>
      <c r="M49" s="273">
        <v>2000</v>
      </c>
      <c r="N49" s="272" t="s">
        <v>405</v>
      </c>
      <c r="O49" s="272">
        <v>1</v>
      </c>
      <c r="P49" s="272">
        <v>4</v>
      </c>
      <c r="Q49" s="272">
        <v>31</v>
      </c>
      <c r="R49" s="272" t="s">
        <v>340</v>
      </c>
      <c r="S49" s="274">
        <v>200800</v>
      </c>
    </row>
    <row r="50" spans="1:25" x14ac:dyDescent="0.25">
      <c r="A50" s="271">
        <v>93</v>
      </c>
      <c r="B50" s="272">
        <v>38</v>
      </c>
      <c r="C50" s="272" t="s">
        <v>338</v>
      </c>
      <c r="D50" s="272">
        <v>3</v>
      </c>
      <c r="E50" s="272">
        <v>8</v>
      </c>
      <c r="F50" s="272">
        <v>1</v>
      </c>
      <c r="G50" s="272">
        <v>0</v>
      </c>
      <c r="H50" s="272">
        <v>2</v>
      </c>
      <c r="I50" s="272" t="s">
        <v>341</v>
      </c>
      <c r="J50" s="272">
        <v>1</v>
      </c>
      <c r="K50" s="294" t="s">
        <v>419</v>
      </c>
      <c r="L50" s="272">
        <v>29501</v>
      </c>
      <c r="M50" s="273">
        <v>2000</v>
      </c>
      <c r="N50" s="272" t="s">
        <v>405</v>
      </c>
      <c r="O50" s="272">
        <v>1</v>
      </c>
      <c r="P50" s="272">
        <v>4</v>
      </c>
      <c r="Q50" s="272">
        <v>31</v>
      </c>
      <c r="R50" s="272" t="s">
        <v>340</v>
      </c>
      <c r="S50" s="274">
        <v>5700</v>
      </c>
    </row>
    <row r="51" spans="1:25" x14ac:dyDescent="0.25">
      <c r="A51" s="271">
        <v>94</v>
      </c>
      <c r="B51" s="272">
        <v>38</v>
      </c>
      <c r="C51" s="272" t="s">
        <v>338</v>
      </c>
      <c r="D51" s="272">
        <v>3</v>
      </c>
      <c r="E51" s="272">
        <v>8</v>
      </c>
      <c r="F51" s="272">
        <v>1</v>
      </c>
      <c r="G51" s="272">
        <v>0</v>
      </c>
      <c r="H51" s="272">
        <v>3</v>
      </c>
      <c r="I51" s="272" t="s">
        <v>339</v>
      </c>
      <c r="J51" s="272">
        <v>3</v>
      </c>
      <c r="K51" s="294" t="s">
        <v>419</v>
      </c>
      <c r="L51" s="272">
        <v>29501</v>
      </c>
      <c r="M51" s="273">
        <v>2000</v>
      </c>
      <c r="N51" s="272" t="s">
        <v>405</v>
      </c>
      <c r="O51" s="272">
        <v>1</v>
      </c>
      <c r="P51" s="272">
        <v>1</v>
      </c>
      <c r="Q51" s="272">
        <v>31</v>
      </c>
      <c r="R51" s="272" t="s">
        <v>340</v>
      </c>
      <c r="S51" s="274">
        <v>121773</v>
      </c>
    </row>
    <row r="52" spans="1:25" x14ac:dyDescent="0.25">
      <c r="A52" s="271">
        <v>95</v>
      </c>
      <c r="B52" s="272">
        <v>38</v>
      </c>
      <c r="C52" s="272" t="s">
        <v>338</v>
      </c>
      <c r="D52" s="272">
        <v>3</v>
      </c>
      <c r="E52" s="272">
        <v>8</v>
      </c>
      <c r="F52" s="272">
        <v>1</v>
      </c>
      <c r="G52" s="272">
        <v>0</v>
      </c>
      <c r="H52" s="272">
        <v>3</v>
      </c>
      <c r="I52" s="272" t="s">
        <v>339</v>
      </c>
      <c r="J52" s="272">
        <v>3</v>
      </c>
      <c r="K52" s="294" t="s">
        <v>419</v>
      </c>
      <c r="L52" s="295">
        <v>29601</v>
      </c>
      <c r="M52" s="305">
        <v>2000</v>
      </c>
      <c r="N52" s="295" t="s">
        <v>405</v>
      </c>
      <c r="O52" s="295">
        <v>1</v>
      </c>
      <c r="P52" s="295">
        <v>1</v>
      </c>
      <c r="Q52" s="295">
        <v>31</v>
      </c>
      <c r="R52" s="295" t="s">
        <v>340</v>
      </c>
      <c r="S52" s="296">
        <v>68571</v>
      </c>
    </row>
    <row r="53" spans="1:25" x14ac:dyDescent="0.25">
      <c r="A53" s="271">
        <v>96</v>
      </c>
      <c r="B53" s="272">
        <v>38</v>
      </c>
      <c r="C53" s="272" t="s">
        <v>338</v>
      </c>
      <c r="D53" s="272">
        <v>3</v>
      </c>
      <c r="E53" s="272">
        <v>8</v>
      </c>
      <c r="F53" s="272">
        <v>1</v>
      </c>
      <c r="G53" s="272">
        <v>0</v>
      </c>
      <c r="H53" s="272">
        <v>3</v>
      </c>
      <c r="I53" s="272" t="s">
        <v>339</v>
      </c>
      <c r="J53" s="272">
        <v>3</v>
      </c>
      <c r="K53" s="294" t="s">
        <v>419</v>
      </c>
      <c r="L53" s="272">
        <v>29801</v>
      </c>
      <c r="M53" s="273">
        <v>2000</v>
      </c>
      <c r="N53" s="272" t="s">
        <v>405</v>
      </c>
      <c r="O53" s="272">
        <v>1</v>
      </c>
      <c r="P53" s="272">
        <v>1</v>
      </c>
      <c r="Q53" s="272">
        <v>31</v>
      </c>
      <c r="R53" s="272" t="s">
        <v>340</v>
      </c>
      <c r="S53" s="274">
        <v>46000</v>
      </c>
    </row>
    <row r="54" spans="1:25" ht="15.75" thickBot="1" x14ac:dyDescent="0.3">
      <c r="A54" s="299">
        <v>97</v>
      </c>
      <c r="B54" s="300">
        <v>38</v>
      </c>
      <c r="C54" s="300" t="s">
        <v>338</v>
      </c>
      <c r="D54" s="300">
        <v>3</v>
      </c>
      <c r="E54" s="300">
        <v>8</v>
      </c>
      <c r="F54" s="300">
        <v>1</v>
      </c>
      <c r="G54" s="300">
        <v>0</v>
      </c>
      <c r="H54" s="300">
        <v>3</v>
      </c>
      <c r="I54" s="300" t="s">
        <v>339</v>
      </c>
      <c r="J54" s="300">
        <v>3</v>
      </c>
      <c r="K54" s="301" t="s">
        <v>419</v>
      </c>
      <c r="L54" s="306">
        <v>29901</v>
      </c>
      <c r="M54" s="307">
        <v>2000</v>
      </c>
      <c r="N54" s="306" t="s">
        <v>405</v>
      </c>
      <c r="O54" s="306">
        <v>1</v>
      </c>
      <c r="P54" s="306">
        <v>1</v>
      </c>
      <c r="Q54" s="306">
        <v>31</v>
      </c>
      <c r="R54" s="306" t="s">
        <v>340</v>
      </c>
      <c r="S54" s="308">
        <v>14132</v>
      </c>
      <c r="T54" s="302"/>
      <c r="U54" s="304" t="s">
        <v>421</v>
      </c>
      <c r="V54" s="303">
        <f>SUM(S2:S54)</f>
        <v>6505445</v>
      </c>
      <c r="X54" s="191">
        <f>+'Plantilla 2020'!H266</f>
        <v>6505445</v>
      </c>
      <c r="Y54" s="191">
        <f>+V54-X54</f>
        <v>0</v>
      </c>
    </row>
    <row r="55" spans="1:25" x14ac:dyDescent="0.25">
      <c r="A55" s="271">
        <v>98</v>
      </c>
      <c r="B55" s="272">
        <v>38</v>
      </c>
      <c r="C55" s="272" t="s">
        <v>338</v>
      </c>
      <c r="D55" s="272">
        <v>3</v>
      </c>
      <c r="E55" s="272">
        <v>8</v>
      </c>
      <c r="F55" s="272">
        <v>1</v>
      </c>
      <c r="G55" s="272">
        <v>0</v>
      </c>
      <c r="H55" s="272">
        <v>3</v>
      </c>
      <c r="I55" s="272" t="s">
        <v>339</v>
      </c>
      <c r="J55" s="272">
        <v>3</v>
      </c>
      <c r="K55" s="294" t="s">
        <v>419</v>
      </c>
      <c r="L55" s="272">
        <v>31101</v>
      </c>
      <c r="M55" s="273">
        <v>3000</v>
      </c>
      <c r="N55" s="272" t="s">
        <v>407</v>
      </c>
      <c r="O55" s="272">
        <v>1</v>
      </c>
      <c r="P55" s="272">
        <v>4</v>
      </c>
      <c r="Q55" s="272">
        <v>31</v>
      </c>
      <c r="R55" s="272" t="s">
        <v>340</v>
      </c>
      <c r="S55" s="274">
        <v>1650000</v>
      </c>
    </row>
    <row r="56" spans="1:25" x14ac:dyDescent="0.25">
      <c r="A56" s="271">
        <v>99</v>
      </c>
      <c r="B56" s="272">
        <v>38</v>
      </c>
      <c r="C56" s="272" t="s">
        <v>338</v>
      </c>
      <c r="D56" s="272">
        <v>3</v>
      </c>
      <c r="E56" s="272">
        <v>8</v>
      </c>
      <c r="F56" s="272">
        <v>1</v>
      </c>
      <c r="G56" s="272">
        <v>0</v>
      </c>
      <c r="H56" s="272">
        <v>3</v>
      </c>
      <c r="I56" s="272" t="s">
        <v>339</v>
      </c>
      <c r="J56" s="272">
        <v>3</v>
      </c>
      <c r="K56" s="294" t="s">
        <v>419</v>
      </c>
      <c r="L56" s="272">
        <v>31101</v>
      </c>
      <c r="M56" s="273">
        <v>3000</v>
      </c>
      <c r="N56" s="272" t="s">
        <v>407</v>
      </c>
      <c r="O56" s="272">
        <v>1</v>
      </c>
      <c r="P56" s="272">
        <v>1</v>
      </c>
      <c r="Q56" s="272">
        <v>31</v>
      </c>
      <c r="R56" s="272" t="s">
        <v>340</v>
      </c>
      <c r="S56" s="274">
        <v>4048000</v>
      </c>
    </row>
    <row r="57" spans="1:25" x14ac:dyDescent="0.25">
      <c r="A57" s="271">
        <v>100</v>
      </c>
      <c r="B57" s="272">
        <v>38</v>
      </c>
      <c r="C57" s="272" t="s">
        <v>338</v>
      </c>
      <c r="D57" s="272">
        <v>3</v>
      </c>
      <c r="E57" s="272">
        <v>8</v>
      </c>
      <c r="F57" s="272">
        <v>1</v>
      </c>
      <c r="G57" s="272">
        <v>0</v>
      </c>
      <c r="H57" s="272">
        <v>3</v>
      </c>
      <c r="I57" s="272" t="s">
        <v>339</v>
      </c>
      <c r="J57" s="272">
        <v>3</v>
      </c>
      <c r="K57" s="294" t="s">
        <v>419</v>
      </c>
      <c r="L57" s="295">
        <v>31201</v>
      </c>
      <c r="M57" s="305">
        <v>3000</v>
      </c>
      <c r="N57" s="295" t="s">
        <v>407</v>
      </c>
      <c r="O57" s="295">
        <v>1</v>
      </c>
      <c r="P57" s="295">
        <v>1</v>
      </c>
      <c r="Q57" s="295">
        <v>31</v>
      </c>
      <c r="R57" s="295" t="s">
        <v>340</v>
      </c>
      <c r="S57" s="296">
        <v>20497</v>
      </c>
    </row>
    <row r="58" spans="1:25" x14ac:dyDescent="0.25">
      <c r="A58" s="271">
        <v>101</v>
      </c>
      <c r="B58" s="272">
        <v>38</v>
      </c>
      <c r="C58" s="272" t="s">
        <v>338</v>
      </c>
      <c r="D58" s="272">
        <v>3</v>
      </c>
      <c r="E58" s="272">
        <v>8</v>
      </c>
      <c r="F58" s="272">
        <v>1</v>
      </c>
      <c r="G58" s="272">
        <v>0</v>
      </c>
      <c r="H58" s="272">
        <v>3</v>
      </c>
      <c r="I58" s="272" t="s">
        <v>339</v>
      </c>
      <c r="J58" s="272">
        <v>3</v>
      </c>
      <c r="K58" s="294" t="s">
        <v>419</v>
      </c>
      <c r="L58" s="272">
        <v>31401</v>
      </c>
      <c r="M58" s="273">
        <v>3000</v>
      </c>
      <c r="N58" s="272" t="s">
        <v>407</v>
      </c>
      <c r="O58" s="272">
        <v>1</v>
      </c>
      <c r="P58" s="272">
        <v>4</v>
      </c>
      <c r="Q58" s="272">
        <v>31</v>
      </c>
      <c r="R58" s="272" t="s">
        <v>340</v>
      </c>
      <c r="S58" s="274">
        <v>1175000</v>
      </c>
    </row>
    <row r="59" spans="1:25" x14ac:dyDescent="0.25">
      <c r="A59" s="271">
        <v>102</v>
      </c>
      <c r="B59" s="272">
        <v>38</v>
      </c>
      <c r="C59" s="272" t="s">
        <v>338</v>
      </c>
      <c r="D59" s="272">
        <v>3</v>
      </c>
      <c r="E59" s="272">
        <v>8</v>
      </c>
      <c r="F59" s="272">
        <v>1</v>
      </c>
      <c r="G59" s="272">
        <v>0</v>
      </c>
      <c r="H59" s="272">
        <v>3</v>
      </c>
      <c r="I59" s="272" t="s">
        <v>339</v>
      </c>
      <c r="J59" s="272">
        <v>3</v>
      </c>
      <c r="K59" s="294" t="s">
        <v>419</v>
      </c>
      <c r="L59" s="272">
        <v>31401</v>
      </c>
      <c r="M59" s="273">
        <v>3000</v>
      </c>
      <c r="N59" s="272" t="s">
        <v>407</v>
      </c>
      <c r="O59" s="272">
        <v>1</v>
      </c>
      <c r="P59" s="272">
        <v>1</v>
      </c>
      <c r="Q59" s="272">
        <v>31</v>
      </c>
      <c r="R59" s="272" t="s">
        <v>340</v>
      </c>
      <c r="S59" s="274">
        <v>276000</v>
      </c>
    </row>
    <row r="60" spans="1:25" x14ac:dyDescent="0.25">
      <c r="A60" s="271">
        <v>103</v>
      </c>
      <c r="B60" s="272">
        <v>38</v>
      </c>
      <c r="C60" s="272" t="s">
        <v>338</v>
      </c>
      <c r="D60" s="272">
        <v>3</v>
      </c>
      <c r="E60" s="272">
        <v>8</v>
      </c>
      <c r="F60" s="272">
        <v>1</v>
      </c>
      <c r="G60" s="272">
        <v>0</v>
      </c>
      <c r="H60" s="272">
        <v>3</v>
      </c>
      <c r="I60" s="272" t="s">
        <v>339</v>
      </c>
      <c r="J60" s="272">
        <v>3</v>
      </c>
      <c r="K60" s="294" t="s">
        <v>419</v>
      </c>
      <c r="L60" s="295">
        <v>31601</v>
      </c>
      <c r="M60" s="305">
        <v>3000</v>
      </c>
      <c r="N60" s="295" t="s">
        <v>407</v>
      </c>
      <c r="O60" s="295">
        <v>1</v>
      </c>
      <c r="P60" s="295">
        <v>1</v>
      </c>
      <c r="Q60" s="295">
        <v>31</v>
      </c>
      <c r="R60" s="295" t="s">
        <v>340</v>
      </c>
      <c r="S60" s="296">
        <v>27145</v>
      </c>
    </row>
    <row r="61" spans="1:25" x14ac:dyDescent="0.25">
      <c r="A61" s="271">
        <v>104</v>
      </c>
      <c r="B61" s="272">
        <v>38</v>
      </c>
      <c r="C61" s="272" t="s">
        <v>338</v>
      </c>
      <c r="D61" s="272">
        <v>3</v>
      </c>
      <c r="E61" s="272">
        <v>8</v>
      </c>
      <c r="F61" s="272">
        <v>1</v>
      </c>
      <c r="G61" s="272">
        <v>0</v>
      </c>
      <c r="H61" s="272">
        <v>3</v>
      </c>
      <c r="I61" s="272" t="s">
        <v>339</v>
      </c>
      <c r="J61" s="272">
        <v>3</v>
      </c>
      <c r="K61" s="294" t="s">
        <v>419</v>
      </c>
      <c r="L61" s="272">
        <v>31801</v>
      </c>
      <c r="M61" s="273">
        <v>3000</v>
      </c>
      <c r="N61" s="272" t="s">
        <v>407</v>
      </c>
      <c r="O61" s="272">
        <v>1</v>
      </c>
      <c r="P61" s="272">
        <v>1</v>
      </c>
      <c r="Q61" s="272">
        <v>31</v>
      </c>
      <c r="R61" s="272" t="s">
        <v>340</v>
      </c>
      <c r="S61" s="274">
        <v>188103</v>
      </c>
    </row>
    <row r="62" spans="1:25" x14ac:dyDescent="0.25">
      <c r="A62" s="271">
        <v>105</v>
      </c>
      <c r="B62" s="272">
        <v>38</v>
      </c>
      <c r="C62" s="272" t="s">
        <v>338</v>
      </c>
      <c r="D62" s="272">
        <v>3</v>
      </c>
      <c r="E62" s="272">
        <v>8</v>
      </c>
      <c r="F62" s="272">
        <v>1</v>
      </c>
      <c r="G62" s="272">
        <v>0</v>
      </c>
      <c r="H62" s="272">
        <v>3</v>
      </c>
      <c r="I62" s="272" t="s">
        <v>339</v>
      </c>
      <c r="J62" s="272">
        <v>3</v>
      </c>
      <c r="K62" s="294" t="s">
        <v>419</v>
      </c>
      <c r="L62" s="272">
        <v>31801</v>
      </c>
      <c r="M62" s="273">
        <v>3000</v>
      </c>
      <c r="N62" s="272" t="s">
        <v>407</v>
      </c>
      <c r="O62" s="272">
        <v>1</v>
      </c>
      <c r="P62" s="272">
        <v>4</v>
      </c>
      <c r="Q62" s="272">
        <v>31</v>
      </c>
      <c r="R62" s="272" t="s">
        <v>340</v>
      </c>
      <c r="S62" s="274">
        <v>20300</v>
      </c>
    </row>
    <row r="63" spans="1:25" x14ac:dyDescent="0.25">
      <c r="A63" s="271">
        <v>106</v>
      </c>
      <c r="B63" s="272">
        <v>38</v>
      </c>
      <c r="C63" s="272" t="s">
        <v>338</v>
      </c>
      <c r="D63" s="272">
        <v>3</v>
      </c>
      <c r="E63" s="272">
        <v>8</v>
      </c>
      <c r="F63" s="272">
        <v>1</v>
      </c>
      <c r="G63" s="272">
        <v>0</v>
      </c>
      <c r="H63" s="272">
        <v>3</v>
      </c>
      <c r="I63" s="272" t="s">
        <v>339</v>
      </c>
      <c r="J63" s="272">
        <v>3</v>
      </c>
      <c r="K63" s="294" t="s">
        <v>419</v>
      </c>
      <c r="L63" s="295">
        <v>32201</v>
      </c>
      <c r="M63" s="305">
        <v>3000</v>
      </c>
      <c r="N63" s="295" t="s">
        <v>407</v>
      </c>
      <c r="O63" s="295">
        <v>1</v>
      </c>
      <c r="P63" s="295">
        <v>1</v>
      </c>
      <c r="Q63" s="295">
        <v>31</v>
      </c>
      <c r="R63" s="295" t="s">
        <v>340</v>
      </c>
      <c r="S63" s="296">
        <v>20000</v>
      </c>
    </row>
    <row r="64" spans="1:25" x14ac:dyDescent="0.25">
      <c r="A64" s="271">
        <v>107</v>
      </c>
      <c r="B64" s="272">
        <v>38</v>
      </c>
      <c r="C64" s="272" t="s">
        <v>338</v>
      </c>
      <c r="D64" s="272">
        <v>3</v>
      </c>
      <c r="E64" s="272">
        <v>8</v>
      </c>
      <c r="F64" s="272">
        <v>1</v>
      </c>
      <c r="G64" s="272">
        <v>0</v>
      </c>
      <c r="H64" s="272">
        <v>3</v>
      </c>
      <c r="I64" s="272" t="s">
        <v>339</v>
      </c>
      <c r="J64" s="272">
        <v>3</v>
      </c>
      <c r="K64" s="294" t="s">
        <v>419</v>
      </c>
      <c r="L64" s="275">
        <v>32301</v>
      </c>
      <c r="M64" s="276">
        <v>3000</v>
      </c>
      <c r="N64" s="275" t="s">
        <v>407</v>
      </c>
      <c r="O64" s="275">
        <v>1</v>
      </c>
      <c r="P64" s="275">
        <v>1</v>
      </c>
      <c r="Q64" s="275">
        <v>31</v>
      </c>
      <c r="R64" s="275" t="s">
        <v>340</v>
      </c>
      <c r="S64" s="277">
        <v>3094652</v>
      </c>
      <c r="T64" s="278" t="s">
        <v>408</v>
      </c>
    </row>
    <row r="65" spans="1:20" x14ac:dyDescent="0.25">
      <c r="A65" s="271">
        <v>108</v>
      </c>
      <c r="B65" s="272">
        <v>38</v>
      </c>
      <c r="C65" s="272" t="s">
        <v>338</v>
      </c>
      <c r="D65" s="272">
        <v>3</v>
      </c>
      <c r="E65" s="272">
        <v>8</v>
      </c>
      <c r="F65" s="272">
        <v>1</v>
      </c>
      <c r="G65" s="272">
        <v>0</v>
      </c>
      <c r="H65" s="272">
        <v>3</v>
      </c>
      <c r="I65" s="272" t="s">
        <v>339</v>
      </c>
      <c r="J65" s="272">
        <v>3</v>
      </c>
      <c r="K65" s="294" t="s">
        <v>419</v>
      </c>
      <c r="L65" s="295">
        <v>32302</v>
      </c>
      <c r="M65" s="305">
        <v>3000</v>
      </c>
      <c r="N65" s="295" t="s">
        <v>407</v>
      </c>
      <c r="O65" s="295">
        <v>1</v>
      </c>
      <c r="P65" s="295">
        <v>1</v>
      </c>
      <c r="Q65" s="295">
        <v>31</v>
      </c>
      <c r="R65" s="295" t="s">
        <v>340</v>
      </c>
      <c r="S65" s="296">
        <v>40000</v>
      </c>
    </row>
    <row r="66" spans="1:20" x14ac:dyDescent="0.25">
      <c r="A66" s="271">
        <v>109</v>
      </c>
      <c r="B66" s="272">
        <v>38</v>
      </c>
      <c r="C66" s="272" t="s">
        <v>338</v>
      </c>
      <c r="D66" s="272">
        <v>3</v>
      </c>
      <c r="E66" s="272">
        <v>8</v>
      </c>
      <c r="F66" s="272">
        <v>1</v>
      </c>
      <c r="G66" s="272">
        <v>0</v>
      </c>
      <c r="H66" s="272">
        <v>3</v>
      </c>
      <c r="I66" s="272" t="s">
        <v>339</v>
      </c>
      <c r="J66" s="272">
        <v>3</v>
      </c>
      <c r="K66" s="294" t="s">
        <v>419</v>
      </c>
      <c r="L66" s="272">
        <v>32401</v>
      </c>
      <c r="M66" s="273">
        <v>3000</v>
      </c>
      <c r="N66" s="272" t="s">
        <v>407</v>
      </c>
      <c r="O66" s="272">
        <v>1</v>
      </c>
      <c r="P66" s="272">
        <v>1</v>
      </c>
      <c r="Q66" s="272">
        <v>31</v>
      </c>
      <c r="R66" s="272" t="s">
        <v>340</v>
      </c>
      <c r="S66" s="274">
        <v>80000</v>
      </c>
    </row>
    <row r="67" spans="1:20" x14ac:dyDescent="0.25">
      <c r="A67" s="271">
        <v>110</v>
      </c>
      <c r="B67" s="272">
        <v>38</v>
      </c>
      <c r="C67" s="272" t="s">
        <v>338</v>
      </c>
      <c r="D67" s="272">
        <v>3</v>
      </c>
      <c r="E67" s="272">
        <v>8</v>
      </c>
      <c r="F67" s="272">
        <v>1</v>
      </c>
      <c r="G67" s="272">
        <v>0</v>
      </c>
      <c r="H67" s="272">
        <v>3</v>
      </c>
      <c r="I67" s="272" t="s">
        <v>339</v>
      </c>
      <c r="J67" s="272">
        <v>3</v>
      </c>
      <c r="K67" s="294" t="s">
        <v>419</v>
      </c>
      <c r="L67" s="295">
        <v>32502</v>
      </c>
      <c r="M67" s="305">
        <v>3000</v>
      </c>
      <c r="N67" s="295" t="s">
        <v>407</v>
      </c>
      <c r="O67" s="295">
        <v>1</v>
      </c>
      <c r="P67" s="295">
        <v>1</v>
      </c>
      <c r="Q67" s="295">
        <v>31</v>
      </c>
      <c r="R67" s="295" t="s">
        <v>340</v>
      </c>
      <c r="S67" s="296">
        <v>447187</v>
      </c>
    </row>
    <row r="68" spans="1:20" x14ac:dyDescent="0.25">
      <c r="A68" s="271">
        <v>111</v>
      </c>
      <c r="B68" s="272">
        <v>38</v>
      </c>
      <c r="C68" s="272" t="s">
        <v>338</v>
      </c>
      <c r="D68" s="272">
        <v>3</v>
      </c>
      <c r="E68" s="272">
        <v>8</v>
      </c>
      <c r="F68" s="272">
        <v>1</v>
      </c>
      <c r="G68" s="272">
        <v>0</v>
      </c>
      <c r="H68" s="272">
        <v>3</v>
      </c>
      <c r="I68" s="272" t="s">
        <v>339</v>
      </c>
      <c r="J68" s="272">
        <v>3</v>
      </c>
      <c r="K68" s="294" t="s">
        <v>419</v>
      </c>
      <c r="L68" s="272">
        <v>32503</v>
      </c>
      <c r="M68" s="273">
        <v>3000</v>
      </c>
      <c r="N68" s="272" t="s">
        <v>407</v>
      </c>
      <c r="O68" s="272">
        <v>1</v>
      </c>
      <c r="P68" s="272">
        <v>1</v>
      </c>
      <c r="Q68" s="272">
        <v>31</v>
      </c>
      <c r="R68" s="272" t="s">
        <v>340</v>
      </c>
      <c r="S68" s="274">
        <v>30000</v>
      </c>
    </row>
    <row r="69" spans="1:20" x14ac:dyDescent="0.25">
      <c r="A69" s="271">
        <v>112</v>
      </c>
      <c r="B69" s="272">
        <v>38</v>
      </c>
      <c r="C69" s="272" t="s">
        <v>338</v>
      </c>
      <c r="D69" s="272">
        <v>3</v>
      </c>
      <c r="E69" s="272">
        <v>8</v>
      </c>
      <c r="F69" s="272">
        <v>1</v>
      </c>
      <c r="G69" s="272">
        <v>0</v>
      </c>
      <c r="H69" s="272">
        <v>3</v>
      </c>
      <c r="I69" s="272" t="s">
        <v>339</v>
      </c>
      <c r="J69" s="272">
        <v>3</v>
      </c>
      <c r="K69" s="294" t="s">
        <v>419</v>
      </c>
      <c r="L69" s="295">
        <v>32601</v>
      </c>
      <c r="M69" s="305">
        <v>3000</v>
      </c>
      <c r="N69" s="295" t="s">
        <v>407</v>
      </c>
      <c r="O69" s="295">
        <v>1</v>
      </c>
      <c r="P69" s="295">
        <v>1</v>
      </c>
      <c r="Q69" s="295">
        <v>31</v>
      </c>
      <c r="R69" s="295" t="s">
        <v>340</v>
      </c>
      <c r="S69" s="296">
        <v>60000</v>
      </c>
    </row>
    <row r="70" spans="1:20" x14ac:dyDescent="0.25">
      <c r="A70" s="271">
        <v>113</v>
      </c>
      <c r="B70" s="272">
        <v>38</v>
      </c>
      <c r="C70" s="272" t="s">
        <v>338</v>
      </c>
      <c r="D70" s="272">
        <v>3</v>
      </c>
      <c r="E70" s="272">
        <v>8</v>
      </c>
      <c r="F70" s="272">
        <v>1</v>
      </c>
      <c r="G70" s="272">
        <v>0</v>
      </c>
      <c r="H70" s="272">
        <v>2</v>
      </c>
      <c r="I70" s="272" t="s">
        <v>341</v>
      </c>
      <c r="J70" s="272">
        <v>1</v>
      </c>
      <c r="K70" s="294" t="s">
        <v>419</v>
      </c>
      <c r="L70" s="295">
        <v>32601</v>
      </c>
      <c r="M70" s="305">
        <v>3000</v>
      </c>
      <c r="N70" s="295" t="s">
        <v>407</v>
      </c>
      <c r="O70" s="295">
        <v>1</v>
      </c>
      <c r="P70" s="295">
        <v>4</v>
      </c>
      <c r="Q70" s="295">
        <v>31</v>
      </c>
      <c r="R70" s="295" t="s">
        <v>340</v>
      </c>
      <c r="S70" s="296">
        <v>30300</v>
      </c>
    </row>
    <row r="71" spans="1:20" x14ac:dyDescent="0.25">
      <c r="A71" s="271">
        <v>114</v>
      </c>
      <c r="B71" s="272">
        <v>38</v>
      </c>
      <c r="C71" s="272" t="s">
        <v>338</v>
      </c>
      <c r="D71" s="272">
        <v>3</v>
      </c>
      <c r="E71" s="272">
        <v>8</v>
      </c>
      <c r="F71" s="272">
        <v>1</v>
      </c>
      <c r="G71" s="272">
        <v>0</v>
      </c>
      <c r="H71" s="272">
        <v>3</v>
      </c>
      <c r="I71" s="272" t="s">
        <v>339</v>
      </c>
      <c r="J71" s="272">
        <v>3</v>
      </c>
      <c r="K71" s="294" t="s">
        <v>419</v>
      </c>
      <c r="L71" s="295">
        <v>32601</v>
      </c>
      <c r="M71" s="305">
        <v>3000</v>
      </c>
      <c r="N71" s="295" t="s">
        <v>407</v>
      </c>
      <c r="O71" s="295">
        <v>1</v>
      </c>
      <c r="P71" s="295">
        <v>4</v>
      </c>
      <c r="Q71" s="295">
        <v>31</v>
      </c>
      <c r="R71" s="295" t="s">
        <v>340</v>
      </c>
      <c r="S71" s="296">
        <v>216900</v>
      </c>
    </row>
    <row r="72" spans="1:20" x14ac:dyDescent="0.25">
      <c r="A72" s="271">
        <v>115</v>
      </c>
      <c r="B72" s="272">
        <v>38</v>
      </c>
      <c r="C72" s="272" t="s">
        <v>338</v>
      </c>
      <c r="D72" s="272">
        <v>3</v>
      </c>
      <c r="E72" s="272">
        <v>8</v>
      </c>
      <c r="F72" s="272">
        <v>1</v>
      </c>
      <c r="G72" s="272">
        <v>0</v>
      </c>
      <c r="H72" s="272">
        <v>3</v>
      </c>
      <c r="I72" s="272" t="s">
        <v>339</v>
      </c>
      <c r="J72" s="272">
        <v>3</v>
      </c>
      <c r="K72" s="294" t="s">
        <v>419</v>
      </c>
      <c r="L72" s="272">
        <v>32701</v>
      </c>
      <c r="M72" s="273">
        <v>3000</v>
      </c>
      <c r="N72" s="272" t="s">
        <v>407</v>
      </c>
      <c r="O72" s="272">
        <v>1</v>
      </c>
      <c r="P72" s="272">
        <v>1</v>
      </c>
      <c r="Q72" s="272">
        <v>31</v>
      </c>
      <c r="R72" s="272" t="s">
        <v>340</v>
      </c>
      <c r="S72" s="274">
        <v>1215150</v>
      </c>
    </row>
    <row r="73" spans="1:20" x14ac:dyDescent="0.25">
      <c r="A73" s="271">
        <v>116</v>
      </c>
      <c r="B73" s="272">
        <v>38</v>
      </c>
      <c r="C73" s="272" t="s">
        <v>338</v>
      </c>
      <c r="D73" s="272">
        <v>3</v>
      </c>
      <c r="E73" s="272">
        <v>8</v>
      </c>
      <c r="F73" s="272">
        <v>1</v>
      </c>
      <c r="G73" s="272">
        <v>0</v>
      </c>
      <c r="H73" s="272">
        <v>3</v>
      </c>
      <c r="I73" s="272" t="s">
        <v>339</v>
      </c>
      <c r="J73" s="272">
        <v>3</v>
      </c>
      <c r="K73" s="294" t="s">
        <v>419</v>
      </c>
      <c r="L73" s="295">
        <v>33104</v>
      </c>
      <c r="M73" s="305">
        <v>3000</v>
      </c>
      <c r="N73" s="295" t="s">
        <v>407</v>
      </c>
      <c r="O73" s="295">
        <v>1</v>
      </c>
      <c r="P73" s="295">
        <v>1</v>
      </c>
      <c r="Q73" s="295">
        <v>31</v>
      </c>
      <c r="R73" s="295" t="s">
        <v>340</v>
      </c>
      <c r="S73" s="296">
        <v>375000</v>
      </c>
    </row>
    <row r="74" spans="1:20" x14ac:dyDescent="0.25">
      <c r="A74" s="271">
        <v>117</v>
      </c>
      <c r="B74" s="272">
        <v>38</v>
      </c>
      <c r="C74" s="272" t="s">
        <v>338</v>
      </c>
      <c r="D74" s="272">
        <v>3</v>
      </c>
      <c r="E74" s="272">
        <v>8</v>
      </c>
      <c r="F74" s="272">
        <v>1</v>
      </c>
      <c r="G74" s="272">
        <v>0</v>
      </c>
      <c r="H74" s="272">
        <v>3</v>
      </c>
      <c r="I74" s="272" t="s">
        <v>339</v>
      </c>
      <c r="J74" s="272">
        <v>3</v>
      </c>
      <c r="K74" s="294" t="s">
        <v>419</v>
      </c>
      <c r="L74" s="295">
        <v>33104</v>
      </c>
      <c r="M74" s="305">
        <v>3000</v>
      </c>
      <c r="N74" s="295" t="s">
        <v>407</v>
      </c>
      <c r="O74" s="295">
        <v>1</v>
      </c>
      <c r="P74" s="295">
        <v>4</v>
      </c>
      <c r="Q74" s="295">
        <v>31</v>
      </c>
      <c r="R74" s="295" t="s">
        <v>340</v>
      </c>
      <c r="S74" s="296">
        <v>222698</v>
      </c>
    </row>
    <row r="75" spans="1:20" x14ac:dyDescent="0.25">
      <c r="A75" s="271">
        <v>118</v>
      </c>
      <c r="B75" s="272">
        <v>38</v>
      </c>
      <c r="C75" s="272" t="s">
        <v>338</v>
      </c>
      <c r="D75" s="272">
        <v>3</v>
      </c>
      <c r="E75" s="272">
        <v>8</v>
      </c>
      <c r="F75" s="272">
        <v>1</v>
      </c>
      <c r="G75" s="272">
        <v>0</v>
      </c>
      <c r="H75" s="272">
        <v>3</v>
      </c>
      <c r="I75" s="272" t="s">
        <v>339</v>
      </c>
      <c r="J75" s="272">
        <v>3</v>
      </c>
      <c r="K75" s="294" t="s">
        <v>419</v>
      </c>
      <c r="L75" s="275">
        <v>33105</v>
      </c>
      <c r="M75" s="276">
        <v>3000</v>
      </c>
      <c r="N75" s="275" t="s">
        <v>407</v>
      </c>
      <c r="O75" s="275">
        <v>1</v>
      </c>
      <c r="P75" s="275">
        <v>1</v>
      </c>
      <c r="Q75" s="275">
        <v>31</v>
      </c>
      <c r="R75" s="275" t="s">
        <v>340</v>
      </c>
      <c r="S75" s="277">
        <v>366000</v>
      </c>
      <c r="T75" s="278" t="s">
        <v>409</v>
      </c>
    </row>
    <row r="76" spans="1:20" x14ac:dyDescent="0.25">
      <c r="A76" s="271">
        <v>119</v>
      </c>
      <c r="B76" s="272">
        <v>38</v>
      </c>
      <c r="C76" s="272" t="s">
        <v>338</v>
      </c>
      <c r="D76" s="272">
        <v>3</v>
      </c>
      <c r="E76" s="272">
        <v>8</v>
      </c>
      <c r="F76" s="272">
        <v>1</v>
      </c>
      <c r="G76" s="272">
        <v>0</v>
      </c>
      <c r="H76" s="272">
        <v>3</v>
      </c>
      <c r="I76" s="272" t="s">
        <v>339</v>
      </c>
      <c r="J76" s="272">
        <v>3</v>
      </c>
      <c r="K76" s="294" t="s">
        <v>419</v>
      </c>
      <c r="L76" s="272">
        <v>33301</v>
      </c>
      <c r="M76" s="273">
        <v>3000</v>
      </c>
      <c r="N76" s="272" t="s">
        <v>407</v>
      </c>
      <c r="O76" s="272">
        <v>1</v>
      </c>
      <c r="P76" s="272">
        <v>1</v>
      </c>
      <c r="Q76" s="272">
        <v>31</v>
      </c>
      <c r="R76" s="272" t="s">
        <v>340</v>
      </c>
      <c r="S76" s="274">
        <v>554943</v>
      </c>
    </row>
    <row r="77" spans="1:20" x14ac:dyDescent="0.25">
      <c r="A77" s="271">
        <v>120</v>
      </c>
      <c r="B77" s="272">
        <v>38</v>
      </c>
      <c r="C77" s="272" t="s">
        <v>338</v>
      </c>
      <c r="D77" s="272">
        <v>3</v>
      </c>
      <c r="E77" s="272">
        <v>8</v>
      </c>
      <c r="F77" s="272">
        <v>1</v>
      </c>
      <c r="G77" s="272">
        <v>0</v>
      </c>
      <c r="H77" s="272">
        <v>3</v>
      </c>
      <c r="I77" s="272" t="s">
        <v>339</v>
      </c>
      <c r="J77" s="272">
        <v>3</v>
      </c>
      <c r="K77" s="294" t="s">
        <v>419</v>
      </c>
      <c r="L77" s="295">
        <v>33303</v>
      </c>
      <c r="M77" s="305">
        <v>3000</v>
      </c>
      <c r="N77" s="295" t="s">
        <v>407</v>
      </c>
      <c r="O77" s="295">
        <v>1</v>
      </c>
      <c r="P77" s="295">
        <v>4</v>
      </c>
      <c r="Q77" s="295">
        <v>31</v>
      </c>
      <c r="R77" s="295" t="s">
        <v>340</v>
      </c>
      <c r="S77" s="296">
        <v>215000</v>
      </c>
    </row>
    <row r="78" spans="1:20" x14ac:dyDescent="0.25">
      <c r="A78" s="271">
        <v>121</v>
      </c>
      <c r="B78" s="272">
        <v>38</v>
      </c>
      <c r="C78" s="272" t="s">
        <v>338</v>
      </c>
      <c r="D78" s="272">
        <v>3</v>
      </c>
      <c r="E78" s="272">
        <v>8</v>
      </c>
      <c r="F78" s="272">
        <v>1</v>
      </c>
      <c r="G78" s="272">
        <v>0</v>
      </c>
      <c r="H78" s="272">
        <v>3</v>
      </c>
      <c r="I78" s="272" t="s">
        <v>339</v>
      </c>
      <c r="J78" s="272">
        <v>3</v>
      </c>
      <c r="K78" s="294" t="s">
        <v>419</v>
      </c>
      <c r="L78" s="272">
        <v>33401</v>
      </c>
      <c r="M78" s="273">
        <v>3000</v>
      </c>
      <c r="N78" s="272" t="s">
        <v>407</v>
      </c>
      <c r="O78" s="272">
        <v>1</v>
      </c>
      <c r="P78" s="272">
        <v>1</v>
      </c>
      <c r="Q78" s="272">
        <v>31</v>
      </c>
      <c r="R78" s="272" t="s">
        <v>340</v>
      </c>
      <c r="S78" s="274">
        <v>91237</v>
      </c>
    </row>
    <row r="79" spans="1:20" x14ac:dyDescent="0.25">
      <c r="A79" s="271">
        <v>122</v>
      </c>
      <c r="B79" s="272">
        <v>38</v>
      </c>
      <c r="C79" s="272" t="s">
        <v>338</v>
      </c>
      <c r="D79" s="272">
        <v>3</v>
      </c>
      <c r="E79" s="272">
        <v>8</v>
      </c>
      <c r="F79" s="272">
        <v>1</v>
      </c>
      <c r="G79" s="272">
        <v>0</v>
      </c>
      <c r="H79" s="272">
        <v>3</v>
      </c>
      <c r="I79" s="272" t="s">
        <v>339</v>
      </c>
      <c r="J79" s="272">
        <v>3</v>
      </c>
      <c r="K79" s="294" t="s">
        <v>419</v>
      </c>
      <c r="L79" s="272">
        <v>33401</v>
      </c>
      <c r="M79" s="273">
        <v>3000</v>
      </c>
      <c r="N79" s="272" t="s">
        <v>407</v>
      </c>
      <c r="O79" s="272">
        <v>1</v>
      </c>
      <c r="P79" s="272">
        <v>4</v>
      </c>
      <c r="Q79" s="272">
        <v>31</v>
      </c>
      <c r="R79" s="272" t="s">
        <v>340</v>
      </c>
      <c r="S79" s="274">
        <v>110000</v>
      </c>
    </row>
    <row r="80" spans="1:20" x14ac:dyDescent="0.25">
      <c r="A80" s="271">
        <v>123</v>
      </c>
      <c r="B80" s="272">
        <v>38</v>
      </c>
      <c r="C80" s="272" t="s">
        <v>338</v>
      </c>
      <c r="D80" s="272">
        <v>3</v>
      </c>
      <c r="E80" s="272">
        <v>8</v>
      </c>
      <c r="F80" s="272">
        <v>1</v>
      </c>
      <c r="G80" s="272">
        <v>0</v>
      </c>
      <c r="H80" s="272">
        <v>3</v>
      </c>
      <c r="I80" s="272" t="s">
        <v>339</v>
      </c>
      <c r="J80" s="272">
        <v>3</v>
      </c>
      <c r="K80" s="294" t="s">
        <v>419</v>
      </c>
      <c r="L80" s="295">
        <v>33601</v>
      </c>
      <c r="M80" s="305">
        <v>3000</v>
      </c>
      <c r="N80" s="295" t="s">
        <v>407</v>
      </c>
      <c r="O80" s="295">
        <v>1</v>
      </c>
      <c r="P80" s="295">
        <v>1</v>
      </c>
      <c r="Q80" s="295">
        <v>31</v>
      </c>
      <c r="R80" s="295" t="s">
        <v>340</v>
      </c>
      <c r="S80" s="296">
        <v>100000</v>
      </c>
    </row>
    <row r="81" spans="1:21" x14ac:dyDescent="0.25">
      <c r="A81" s="271">
        <v>124</v>
      </c>
      <c r="B81" s="272">
        <v>38</v>
      </c>
      <c r="C81" s="272" t="s">
        <v>338</v>
      </c>
      <c r="D81" s="272">
        <v>3</v>
      </c>
      <c r="E81" s="272">
        <v>8</v>
      </c>
      <c r="F81" s="272">
        <v>1</v>
      </c>
      <c r="G81" s="272">
        <v>0</v>
      </c>
      <c r="H81" s="272">
        <v>3</v>
      </c>
      <c r="I81" s="272" t="s">
        <v>339</v>
      </c>
      <c r="J81" s="272">
        <v>3</v>
      </c>
      <c r="K81" s="294" t="s">
        <v>419</v>
      </c>
      <c r="L81" s="272">
        <v>33603</v>
      </c>
      <c r="M81" s="273">
        <v>3000</v>
      </c>
      <c r="N81" s="272" t="s">
        <v>407</v>
      </c>
      <c r="O81" s="272">
        <v>1</v>
      </c>
      <c r="P81" s="272">
        <v>1</v>
      </c>
      <c r="Q81" s="272">
        <v>31</v>
      </c>
      <c r="R81" s="272" t="s">
        <v>340</v>
      </c>
      <c r="S81" s="274">
        <v>35082</v>
      </c>
    </row>
    <row r="82" spans="1:21" x14ac:dyDescent="0.25">
      <c r="A82" s="271">
        <v>125</v>
      </c>
      <c r="B82" s="272">
        <v>38</v>
      </c>
      <c r="C82" s="272" t="s">
        <v>338</v>
      </c>
      <c r="D82" s="272">
        <v>3</v>
      </c>
      <c r="E82" s="272">
        <v>8</v>
      </c>
      <c r="F82" s="272">
        <v>1</v>
      </c>
      <c r="G82" s="272">
        <v>0</v>
      </c>
      <c r="H82" s="272">
        <v>3</v>
      </c>
      <c r="I82" s="272" t="s">
        <v>339</v>
      </c>
      <c r="J82" s="272">
        <v>3</v>
      </c>
      <c r="K82" s="294" t="s">
        <v>419</v>
      </c>
      <c r="L82" s="295">
        <v>33604</v>
      </c>
      <c r="M82" s="305">
        <v>3000</v>
      </c>
      <c r="N82" s="295" t="s">
        <v>407</v>
      </c>
      <c r="O82" s="295">
        <v>1</v>
      </c>
      <c r="P82" s="295">
        <v>1</v>
      </c>
      <c r="Q82" s="295">
        <v>31</v>
      </c>
      <c r="R82" s="295" t="s">
        <v>340</v>
      </c>
      <c r="S82" s="296">
        <v>17669</v>
      </c>
    </row>
    <row r="83" spans="1:21" x14ac:dyDescent="0.25">
      <c r="A83" s="271">
        <v>126</v>
      </c>
      <c r="B83" s="272">
        <v>38</v>
      </c>
      <c r="C83" s="272" t="s">
        <v>338</v>
      </c>
      <c r="D83" s="272">
        <v>3</v>
      </c>
      <c r="E83" s="272">
        <v>8</v>
      </c>
      <c r="F83" s="272">
        <v>1</v>
      </c>
      <c r="G83" s="272">
        <v>0</v>
      </c>
      <c r="H83" s="272">
        <v>3</v>
      </c>
      <c r="I83" s="272" t="s">
        <v>339</v>
      </c>
      <c r="J83" s="272">
        <v>3</v>
      </c>
      <c r="K83" s="294" t="s">
        <v>419</v>
      </c>
      <c r="L83" s="295">
        <v>33604</v>
      </c>
      <c r="M83" s="305">
        <v>3000</v>
      </c>
      <c r="N83" s="295" t="s">
        <v>407</v>
      </c>
      <c r="O83" s="295">
        <v>1</v>
      </c>
      <c r="P83" s="295">
        <v>4</v>
      </c>
      <c r="Q83" s="295">
        <v>31</v>
      </c>
      <c r="R83" s="295" t="s">
        <v>340</v>
      </c>
      <c r="S83" s="296">
        <v>70000</v>
      </c>
    </row>
    <row r="84" spans="1:21" x14ac:dyDescent="0.25">
      <c r="A84" s="271">
        <v>127</v>
      </c>
      <c r="B84" s="272">
        <v>38</v>
      </c>
      <c r="C84" s="272" t="s">
        <v>338</v>
      </c>
      <c r="D84" s="272">
        <v>3</v>
      </c>
      <c r="E84" s="272">
        <v>8</v>
      </c>
      <c r="F84" s="272">
        <v>1</v>
      </c>
      <c r="G84" s="272">
        <v>0</v>
      </c>
      <c r="H84" s="272">
        <v>3</v>
      </c>
      <c r="I84" s="272" t="s">
        <v>339</v>
      </c>
      <c r="J84" s="272">
        <v>3</v>
      </c>
      <c r="K84" s="294" t="s">
        <v>419</v>
      </c>
      <c r="L84" s="272">
        <v>33605</v>
      </c>
      <c r="M84" s="273">
        <v>3000</v>
      </c>
      <c r="N84" s="272" t="s">
        <v>407</v>
      </c>
      <c r="O84" s="272">
        <v>1</v>
      </c>
      <c r="P84" s="272">
        <v>4</v>
      </c>
      <c r="Q84" s="272">
        <v>31</v>
      </c>
      <c r="R84" s="272" t="s">
        <v>340</v>
      </c>
      <c r="S84" s="274">
        <v>54000</v>
      </c>
    </row>
    <row r="85" spans="1:21" x14ac:dyDescent="0.25">
      <c r="A85" s="271">
        <v>128</v>
      </c>
      <c r="B85" s="272">
        <v>38</v>
      </c>
      <c r="C85" s="272" t="s">
        <v>338</v>
      </c>
      <c r="D85" s="272">
        <v>3</v>
      </c>
      <c r="E85" s="272">
        <v>8</v>
      </c>
      <c r="F85" s="272">
        <v>1</v>
      </c>
      <c r="G85" s="272">
        <v>0</v>
      </c>
      <c r="H85" s="272">
        <v>2</v>
      </c>
      <c r="I85" s="272" t="s">
        <v>341</v>
      </c>
      <c r="J85" s="272">
        <v>1</v>
      </c>
      <c r="K85" s="294" t="s">
        <v>419</v>
      </c>
      <c r="L85" s="272">
        <v>33605</v>
      </c>
      <c r="M85" s="273">
        <v>3000</v>
      </c>
      <c r="N85" s="272" t="s">
        <v>407</v>
      </c>
      <c r="O85" s="272">
        <v>1</v>
      </c>
      <c r="P85" s="272">
        <v>4</v>
      </c>
      <c r="Q85" s="272">
        <v>31</v>
      </c>
      <c r="R85" s="272" t="s">
        <v>340</v>
      </c>
      <c r="S85" s="274">
        <v>6400</v>
      </c>
    </row>
    <row r="86" spans="1:21" x14ac:dyDescent="0.25">
      <c r="A86" s="271">
        <v>129</v>
      </c>
      <c r="B86" s="272">
        <v>38</v>
      </c>
      <c r="C86" s="272" t="s">
        <v>338</v>
      </c>
      <c r="D86" s="272">
        <v>3</v>
      </c>
      <c r="E86" s="272">
        <v>8</v>
      </c>
      <c r="F86" s="272">
        <v>1</v>
      </c>
      <c r="G86" s="272">
        <v>0</v>
      </c>
      <c r="H86" s="272">
        <v>3</v>
      </c>
      <c r="I86" s="272" t="s">
        <v>339</v>
      </c>
      <c r="J86" s="272">
        <v>3</v>
      </c>
      <c r="K86" s="294" t="s">
        <v>419</v>
      </c>
      <c r="L86" s="272">
        <v>33605</v>
      </c>
      <c r="M86" s="273">
        <v>3000</v>
      </c>
      <c r="N86" s="272" t="s">
        <v>407</v>
      </c>
      <c r="O86" s="272">
        <v>1</v>
      </c>
      <c r="P86" s="272">
        <v>1</v>
      </c>
      <c r="Q86" s="272">
        <v>31</v>
      </c>
      <c r="R86" s="272" t="s">
        <v>340</v>
      </c>
      <c r="S86" s="274">
        <v>120000</v>
      </c>
    </row>
    <row r="87" spans="1:21" x14ac:dyDescent="0.25">
      <c r="A87" s="271">
        <v>130</v>
      </c>
      <c r="B87" s="272">
        <v>38</v>
      </c>
      <c r="C87" s="272" t="s">
        <v>338</v>
      </c>
      <c r="D87" s="272">
        <v>3</v>
      </c>
      <c r="E87" s="272">
        <v>8</v>
      </c>
      <c r="F87" s="272">
        <v>1</v>
      </c>
      <c r="G87" s="272">
        <v>0</v>
      </c>
      <c r="H87" s="272">
        <v>3</v>
      </c>
      <c r="I87" s="272" t="s">
        <v>339</v>
      </c>
      <c r="J87" s="272">
        <v>3</v>
      </c>
      <c r="K87" s="294" t="s">
        <v>419</v>
      </c>
      <c r="L87" s="275">
        <v>33801</v>
      </c>
      <c r="M87" s="276">
        <v>3000</v>
      </c>
      <c r="N87" s="275" t="s">
        <v>407</v>
      </c>
      <c r="O87" s="275">
        <v>1</v>
      </c>
      <c r="P87" s="275">
        <v>1</v>
      </c>
      <c r="Q87" s="275">
        <v>31</v>
      </c>
      <c r="R87" s="275" t="s">
        <v>340</v>
      </c>
      <c r="S87" s="277">
        <v>2170721</v>
      </c>
      <c r="T87" s="278" t="s">
        <v>410</v>
      </c>
    </row>
    <row r="88" spans="1:21" x14ac:dyDescent="0.25">
      <c r="A88" s="271">
        <v>131</v>
      </c>
      <c r="B88" s="272">
        <v>38</v>
      </c>
      <c r="C88" s="272" t="s">
        <v>338</v>
      </c>
      <c r="D88" s="272">
        <v>3</v>
      </c>
      <c r="E88" s="272">
        <v>8</v>
      </c>
      <c r="F88" s="272">
        <v>1</v>
      </c>
      <c r="G88" s="272">
        <v>0</v>
      </c>
      <c r="H88" s="272">
        <v>2</v>
      </c>
      <c r="I88" s="272" t="s">
        <v>341</v>
      </c>
      <c r="J88" s="272">
        <v>1</v>
      </c>
      <c r="K88" s="294" t="s">
        <v>419</v>
      </c>
      <c r="L88" s="281">
        <v>33901</v>
      </c>
      <c r="M88" s="282">
        <v>3000</v>
      </c>
      <c r="N88" s="281" t="s">
        <v>407</v>
      </c>
      <c r="O88" s="281">
        <v>1</v>
      </c>
      <c r="P88" s="281">
        <v>4</v>
      </c>
      <c r="Q88" s="281">
        <v>31</v>
      </c>
      <c r="R88" s="281" t="s">
        <v>340</v>
      </c>
      <c r="S88" s="283">
        <v>101800</v>
      </c>
      <c r="T88" s="278"/>
    </row>
    <row r="89" spans="1:21" x14ac:dyDescent="0.25">
      <c r="A89" s="271">
        <v>132</v>
      </c>
      <c r="B89" s="272">
        <v>38</v>
      </c>
      <c r="C89" s="272" t="s">
        <v>338</v>
      </c>
      <c r="D89" s="272">
        <v>3</v>
      </c>
      <c r="E89" s="272">
        <v>8</v>
      </c>
      <c r="F89" s="272">
        <v>1</v>
      </c>
      <c r="G89" s="272">
        <v>0</v>
      </c>
      <c r="H89" s="272">
        <v>3</v>
      </c>
      <c r="I89" s="272" t="s">
        <v>339</v>
      </c>
      <c r="J89" s="272">
        <v>3</v>
      </c>
      <c r="K89" s="294" t="s">
        <v>419</v>
      </c>
      <c r="L89" s="281">
        <v>33901</v>
      </c>
      <c r="M89" s="282">
        <v>3000</v>
      </c>
      <c r="N89" s="281" t="s">
        <v>407</v>
      </c>
      <c r="O89" s="281">
        <v>1</v>
      </c>
      <c r="P89" s="281">
        <v>1</v>
      </c>
      <c r="Q89" s="281">
        <v>31</v>
      </c>
      <c r="R89" s="281" t="s">
        <v>340</v>
      </c>
      <c r="S89" s="283">
        <v>2553743</v>
      </c>
      <c r="T89" s="279">
        <f>+S88+S89+S90</f>
        <v>3804884</v>
      </c>
      <c r="U89" s="280" t="s">
        <v>411</v>
      </c>
    </row>
    <row r="90" spans="1:21" x14ac:dyDescent="0.25">
      <c r="A90" s="271">
        <v>133</v>
      </c>
      <c r="B90" s="272">
        <v>38</v>
      </c>
      <c r="C90" s="272" t="s">
        <v>338</v>
      </c>
      <c r="D90" s="272">
        <v>3</v>
      </c>
      <c r="E90" s="272">
        <v>8</v>
      </c>
      <c r="F90" s="272">
        <v>1</v>
      </c>
      <c r="G90" s="272">
        <v>0</v>
      </c>
      <c r="H90" s="272">
        <v>3</v>
      </c>
      <c r="I90" s="272" t="s">
        <v>339</v>
      </c>
      <c r="J90" s="272">
        <v>3</v>
      </c>
      <c r="K90" s="294" t="s">
        <v>419</v>
      </c>
      <c r="L90" s="281">
        <v>33901</v>
      </c>
      <c r="M90" s="282">
        <v>3000</v>
      </c>
      <c r="N90" s="281" t="s">
        <v>407</v>
      </c>
      <c r="O90" s="281">
        <v>1</v>
      </c>
      <c r="P90" s="281">
        <v>4</v>
      </c>
      <c r="Q90" s="281">
        <v>31</v>
      </c>
      <c r="R90" s="281" t="s">
        <v>340</v>
      </c>
      <c r="S90" s="283">
        <v>1149341</v>
      </c>
      <c r="T90" s="278"/>
    </row>
    <row r="91" spans="1:21" x14ac:dyDescent="0.25">
      <c r="A91" s="271">
        <v>134</v>
      </c>
      <c r="B91" s="272">
        <v>38</v>
      </c>
      <c r="C91" s="272" t="s">
        <v>338</v>
      </c>
      <c r="D91" s="272">
        <v>3</v>
      </c>
      <c r="E91" s="272">
        <v>8</v>
      </c>
      <c r="F91" s="272">
        <v>1</v>
      </c>
      <c r="G91" s="272">
        <v>0</v>
      </c>
      <c r="H91" s="272">
        <v>3</v>
      </c>
      <c r="I91" s="272" t="s">
        <v>339</v>
      </c>
      <c r="J91" s="272">
        <v>3</v>
      </c>
      <c r="K91" s="294" t="s">
        <v>419</v>
      </c>
      <c r="L91" s="272">
        <v>33903</v>
      </c>
      <c r="M91" s="273">
        <v>3000</v>
      </c>
      <c r="N91" s="272" t="s">
        <v>407</v>
      </c>
      <c r="O91" s="272">
        <v>1</v>
      </c>
      <c r="P91" s="272">
        <v>4</v>
      </c>
      <c r="Q91" s="272">
        <v>31</v>
      </c>
      <c r="R91" s="272" t="s">
        <v>340</v>
      </c>
      <c r="S91" s="274">
        <v>220000</v>
      </c>
    </row>
    <row r="92" spans="1:21" x14ac:dyDescent="0.25">
      <c r="A92" s="271">
        <v>135</v>
      </c>
      <c r="B92" s="272">
        <v>38</v>
      </c>
      <c r="C92" s="272" t="s">
        <v>338</v>
      </c>
      <c r="D92" s="272">
        <v>3</v>
      </c>
      <c r="E92" s="272">
        <v>8</v>
      </c>
      <c r="F92" s="272">
        <v>1</v>
      </c>
      <c r="G92" s="272">
        <v>0</v>
      </c>
      <c r="H92" s="272">
        <v>3</v>
      </c>
      <c r="I92" s="272" t="s">
        <v>339</v>
      </c>
      <c r="J92" s="272">
        <v>3</v>
      </c>
      <c r="K92" s="294" t="s">
        <v>419</v>
      </c>
      <c r="L92" s="272">
        <v>33903</v>
      </c>
      <c r="M92" s="273">
        <v>3000</v>
      </c>
      <c r="N92" s="272" t="s">
        <v>407</v>
      </c>
      <c r="O92" s="272">
        <v>1</v>
      </c>
      <c r="P92" s="272">
        <v>1</v>
      </c>
      <c r="Q92" s="272">
        <v>31</v>
      </c>
      <c r="R92" s="272" t="s">
        <v>340</v>
      </c>
      <c r="S92" s="274">
        <v>1016388</v>
      </c>
    </row>
    <row r="93" spans="1:21" x14ac:dyDescent="0.25">
      <c r="A93" s="271">
        <v>136</v>
      </c>
      <c r="B93" s="272">
        <v>38</v>
      </c>
      <c r="C93" s="272" t="s">
        <v>338</v>
      </c>
      <c r="D93" s="272">
        <v>3</v>
      </c>
      <c r="E93" s="272">
        <v>8</v>
      </c>
      <c r="F93" s="272">
        <v>1</v>
      </c>
      <c r="G93" s="272">
        <v>0</v>
      </c>
      <c r="H93" s="272">
        <v>3</v>
      </c>
      <c r="I93" s="272" t="s">
        <v>339</v>
      </c>
      <c r="J93" s="272">
        <v>3</v>
      </c>
      <c r="K93" s="294" t="s">
        <v>419</v>
      </c>
      <c r="L93" s="275">
        <v>34501</v>
      </c>
      <c r="M93" s="276">
        <v>3000</v>
      </c>
      <c r="N93" s="275" t="s">
        <v>407</v>
      </c>
      <c r="O93" s="275">
        <v>1</v>
      </c>
      <c r="P93" s="275">
        <v>1</v>
      </c>
      <c r="Q93" s="275">
        <v>31</v>
      </c>
      <c r="R93" s="275" t="s">
        <v>340</v>
      </c>
      <c r="S93" s="277">
        <v>7510159</v>
      </c>
      <c r="T93" s="278" t="s">
        <v>412</v>
      </c>
    </row>
    <row r="94" spans="1:21" x14ac:dyDescent="0.25">
      <c r="A94" s="271">
        <v>137</v>
      </c>
      <c r="B94" s="272">
        <v>38</v>
      </c>
      <c r="C94" s="272" t="s">
        <v>338</v>
      </c>
      <c r="D94" s="272">
        <v>3</v>
      </c>
      <c r="E94" s="272">
        <v>8</v>
      </c>
      <c r="F94" s="272">
        <v>1</v>
      </c>
      <c r="G94" s="272">
        <v>0</v>
      </c>
      <c r="H94" s="272">
        <v>3</v>
      </c>
      <c r="I94" s="272" t="s">
        <v>339</v>
      </c>
      <c r="J94" s="272">
        <v>3</v>
      </c>
      <c r="K94" s="294" t="s">
        <v>419</v>
      </c>
      <c r="L94" s="272">
        <v>34601</v>
      </c>
      <c r="M94" s="273">
        <v>3000</v>
      </c>
      <c r="N94" s="272" t="s">
        <v>407</v>
      </c>
      <c r="O94" s="272">
        <v>1</v>
      </c>
      <c r="P94" s="272">
        <v>1</v>
      </c>
      <c r="Q94" s="272">
        <v>31</v>
      </c>
      <c r="R94" s="272" t="s">
        <v>340</v>
      </c>
      <c r="S94" s="274">
        <v>20000</v>
      </c>
    </row>
    <row r="95" spans="1:21" x14ac:dyDescent="0.25">
      <c r="A95" s="271">
        <v>138</v>
      </c>
      <c r="B95" s="272">
        <v>38</v>
      </c>
      <c r="C95" s="272" t="s">
        <v>338</v>
      </c>
      <c r="D95" s="272">
        <v>3</v>
      </c>
      <c r="E95" s="272">
        <v>8</v>
      </c>
      <c r="F95" s="272">
        <v>1</v>
      </c>
      <c r="G95" s="272">
        <v>0</v>
      </c>
      <c r="H95" s="272">
        <v>3</v>
      </c>
      <c r="I95" s="272" t="s">
        <v>339</v>
      </c>
      <c r="J95" s="272">
        <v>3</v>
      </c>
      <c r="K95" s="294" t="s">
        <v>419</v>
      </c>
      <c r="L95" s="295">
        <v>34701</v>
      </c>
      <c r="M95" s="305">
        <v>3000</v>
      </c>
      <c r="N95" s="295" t="s">
        <v>407</v>
      </c>
      <c r="O95" s="295">
        <v>1</v>
      </c>
      <c r="P95" s="295">
        <v>4</v>
      </c>
      <c r="Q95" s="295">
        <v>31</v>
      </c>
      <c r="R95" s="295" t="s">
        <v>340</v>
      </c>
      <c r="S95" s="296">
        <v>109000</v>
      </c>
    </row>
    <row r="96" spans="1:21" x14ac:dyDescent="0.25">
      <c r="A96" s="271">
        <v>139</v>
      </c>
      <c r="B96" s="272">
        <v>38</v>
      </c>
      <c r="C96" s="272" t="s">
        <v>338</v>
      </c>
      <c r="D96" s="272">
        <v>3</v>
      </c>
      <c r="E96" s="272">
        <v>8</v>
      </c>
      <c r="F96" s="272">
        <v>1</v>
      </c>
      <c r="G96" s="272">
        <v>0</v>
      </c>
      <c r="H96" s="272">
        <v>3</v>
      </c>
      <c r="I96" s="272" t="s">
        <v>339</v>
      </c>
      <c r="J96" s="272">
        <v>3</v>
      </c>
      <c r="K96" s="294" t="s">
        <v>419</v>
      </c>
      <c r="L96" s="295">
        <v>34701</v>
      </c>
      <c r="M96" s="305">
        <v>3000</v>
      </c>
      <c r="N96" s="295" t="s">
        <v>407</v>
      </c>
      <c r="O96" s="295">
        <v>1</v>
      </c>
      <c r="P96" s="295">
        <v>1</v>
      </c>
      <c r="Q96" s="295">
        <v>31</v>
      </c>
      <c r="R96" s="295" t="s">
        <v>340</v>
      </c>
      <c r="S96" s="296">
        <v>250705</v>
      </c>
    </row>
    <row r="97" spans="1:21" x14ac:dyDescent="0.25">
      <c r="A97" s="271">
        <v>140</v>
      </c>
      <c r="B97" s="272">
        <v>38</v>
      </c>
      <c r="C97" s="272" t="s">
        <v>338</v>
      </c>
      <c r="D97" s="272">
        <v>3</v>
      </c>
      <c r="E97" s="272">
        <v>8</v>
      </c>
      <c r="F97" s="272">
        <v>1</v>
      </c>
      <c r="G97" s="272">
        <v>0</v>
      </c>
      <c r="H97" s="272">
        <v>3</v>
      </c>
      <c r="I97" s="272" t="s">
        <v>339</v>
      </c>
      <c r="J97" s="272">
        <v>3</v>
      </c>
      <c r="K97" s="294" t="s">
        <v>419</v>
      </c>
      <c r="L97" s="272">
        <v>35101</v>
      </c>
      <c r="M97" s="273">
        <v>3000</v>
      </c>
      <c r="N97" s="272" t="s">
        <v>407</v>
      </c>
      <c r="O97" s="272">
        <v>1</v>
      </c>
      <c r="P97" s="272">
        <v>4</v>
      </c>
      <c r="Q97" s="272">
        <v>31</v>
      </c>
      <c r="R97" s="272" t="s">
        <v>340</v>
      </c>
      <c r="S97" s="274">
        <v>2201000</v>
      </c>
    </row>
    <row r="98" spans="1:21" x14ac:dyDescent="0.25">
      <c r="A98" s="271">
        <v>141</v>
      </c>
      <c r="B98" s="272">
        <v>38</v>
      </c>
      <c r="C98" s="272" t="s">
        <v>338</v>
      </c>
      <c r="D98" s="272">
        <v>3</v>
      </c>
      <c r="E98" s="272">
        <v>8</v>
      </c>
      <c r="F98" s="272">
        <v>1</v>
      </c>
      <c r="G98" s="272">
        <v>0</v>
      </c>
      <c r="H98" s="272">
        <v>3</v>
      </c>
      <c r="I98" s="272" t="s">
        <v>339</v>
      </c>
      <c r="J98" s="272">
        <v>3</v>
      </c>
      <c r="K98" s="294" t="s">
        <v>419</v>
      </c>
      <c r="L98" s="295">
        <v>35201</v>
      </c>
      <c r="M98" s="305">
        <v>3000</v>
      </c>
      <c r="N98" s="295" t="s">
        <v>407</v>
      </c>
      <c r="O98" s="295">
        <v>1</v>
      </c>
      <c r="P98" s="295">
        <v>1</v>
      </c>
      <c r="Q98" s="295">
        <v>31</v>
      </c>
      <c r="R98" s="295" t="s">
        <v>340</v>
      </c>
      <c r="S98" s="296">
        <v>25714</v>
      </c>
    </row>
    <row r="99" spans="1:21" x14ac:dyDescent="0.25">
      <c r="A99" s="271">
        <v>142</v>
      </c>
      <c r="B99" s="272">
        <v>38</v>
      </c>
      <c r="C99" s="272" t="s">
        <v>338</v>
      </c>
      <c r="D99" s="272">
        <v>3</v>
      </c>
      <c r="E99" s="272">
        <v>8</v>
      </c>
      <c r="F99" s="272">
        <v>1</v>
      </c>
      <c r="G99" s="272">
        <v>0</v>
      </c>
      <c r="H99" s="272">
        <v>3</v>
      </c>
      <c r="I99" s="272" t="s">
        <v>339</v>
      </c>
      <c r="J99" s="272">
        <v>3</v>
      </c>
      <c r="K99" s="294" t="s">
        <v>419</v>
      </c>
      <c r="L99" s="272">
        <v>35301</v>
      </c>
      <c r="M99" s="273">
        <v>3000</v>
      </c>
      <c r="N99" s="272" t="s">
        <v>407</v>
      </c>
      <c r="O99" s="272">
        <v>1</v>
      </c>
      <c r="P99" s="272">
        <v>1</v>
      </c>
      <c r="Q99" s="272">
        <v>31</v>
      </c>
      <c r="R99" s="272" t="s">
        <v>340</v>
      </c>
      <c r="S99" s="274">
        <v>60000</v>
      </c>
    </row>
    <row r="100" spans="1:21" x14ac:dyDescent="0.25">
      <c r="A100" s="271">
        <v>143</v>
      </c>
      <c r="B100" s="272">
        <v>38</v>
      </c>
      <c r="C100" s="272" t="s">
        <v>338</v>
      </c>
      <c r="D100" s="272">
        <v>3</v>
      </c>
      <c r="E100" s="272">
        <v>8</v>
      </c>
      <c r="F100" s="272">
        <v>1</v>
      </c>
      <c r="G100" s="272">
        <v>0</v>
      </c>
      <c r="H100" s="272">
        <v>3</v>
      </c>
      <c r="I100" s="272" t="s">
        <v>339</v>
      </c>
      <c r="J100" s="272">
        <v>3</v>
      </c>
      <c r="K100" s="294" t="s">
        <v>419</v>
      </c>
      <c r="L100" s="295">
        <v>35401</v>
      </c>
      <c r="M100" s="305">
        <v>3000</v>
      </c>
      <c r="N100" s="295" t="s">
        <v>407</v>
      </c>
      <c r="O100" s="295">
        <v>1</v>
      </c>
      <c r="P100" s="295">
        <v>4</v>
      </c>
      <c r="Q100" s="295">
        <v>31</v>
      </c>
      <c r="R100" s="295" t="s">
        <v>340</v>
      </c>
      <c r="S100" s="296">
        <v>220000</v>
      </c>
    </row>
    <row r="101" spans="1:21" x14ac:dyDescent="0.25">
      <c r="A101" s="271">
        <v>144</v>
      </c>
      <c r="B101" s="272">
        <v>38</v>
      </c>
      <c r="C101" s="272" t="s">
        <v>338</v>
      </c>
      <c r="D101" s="272">
        <v>3</v>
      </c>
      <c r="E101" s="272">
        <v>8</v>
      </c>
      <c r="F101" s="272">
        <v>1</v>
      </c>
      <c r="G101" s="272">
        <v>0</v>
      </c>
      <c r="H101" s="272">
        <v>3</v>
      </c>
      <c r="I101" s="272" t="s">
        <v>339</v>
      </c>
      <c r="J101" s="272">
        <v>3</v>
      </c>
      <c r="K101" s="294" t="s">
        <v>419</v>
      </c>
      <c r="L101" s="295">
        <v>35401</v>
      </c>
      <c r="M101" s="305">
        <v>3000</v>
      </c>
      <c r="N101" s="295" t="s">
        <v>407</v>
      </c>
      <c r="O101" s="295">
        <v>1</v>
      </c>
      <c r="P101" s="295">
        <v>1</v>
      </c>
      <c r="Q101" s="295">
        <v>31</v>
      </c>
      <c r="R101" s="295" t="s">
        <v>340</v>
      </c>
      <c r="S101" s="296">
        <v>539583</v>
      </c>
    </row>
    <row r="102" spans="1:21" x14ac:dyDescent="0.25">
      <c r="A102" s="271">
        <v>145</v>
      </c>
      <c r="B102" s="272">
        <v>38</v>
      </c>
      <c r="C102" s="272" t="s">
        <v>338</v>
      </c>
      <c r="D102" s="272">
        <v>3</v>
      </c>
      <c r="E102" s="272">
        <v>8</v>
      </c>
      <c r="F102" s="272">
        <v>1</v>
      </c>
      <c r="G102" s="272">
        <v>0</v>
      </c>
      <c r="H102" s="272">
        <v>3</v>
      </c>
      <c r="I102" s="272" t="s">
        <v>339</v>
      </c>
      <c r="J102" s="272">
        <v>3</v>
      </c>
      <c r="K102" s="294" t="s">
        <v>419</v>
      </c>
      <c r="L102" s="275">
        <v>35501</v>
      </c>
      <c r="M102" s="276">
        <v>3000</v>
      </c>
      <c r="N102" s="275" t="s">
        <v>407</v>
      </c>
      <c r="O102" s="275">
        <v>1</v>
      </c>
      <c r="P102" s="275">
        <v>4</v>
      </c>
      <c r="Q102" s="275">
        <v>31</v>
      </c>
      <c r="R102" s="275" t="s">
        <v>340</v>
      </c>
      <c r="S102" s="277">
        <v>601330</v>
      </c>
      <c r="T102" s="278" t="s">
        <v>413</v>
      </c>
    </row>
    <row r="103" spans="1:21" x14ac:dyDescent="0.25">
      <c r="A103" s="271">
        <v>146</v>
      </c>
      <c r="B103" s="272">
        <v>38</v>
      </c>
      <c r="C103" s="272" t="s">
        <v>338</v>
      </c>
      <c r="D103" s="272">
        <v>3</v>
      </c>
      <c r="E103" s="272">
        <v>8</v>
      </c>
      <c r="F103" s="272">
        <v>1</v>
      </c>
      <c r="G103" s="272">
        <v>0</v>
      </c>
      <c r="H103" s="272">
        <v>3</v>
      </c>
      <c r="I103" s="272" t="s">
        <v>339</v>
      </c>
      <c r="J103" s="272">
        <v>3</v>
      </c>
      <c r="K103" s="294" t="s">
        <v>419</v>
      </c>
      <c r="L103" s="281">
        <v>35701</v>
      </c>
      <c r="M103" s="282">
        <v>3000</v>
      </c>
      <c r="N103" s="281" t="s">
        <v>407</v>
      </c>
      <c r="O103" s="281">
        <v>1</v>
      </c>
      <c r="P103" s="281">
        <v>1</v>
      </c>
      <c r="Q103" s="281">
        <v>31</v>
      </c>
      <c r="R103" s="281" t="s">
        <v>340</v>
      </c>
      <c r="S103" s="283">
        <v>275000</v>
      </c>
      <c r="T103" s="278"/>
    </row>
    <row r="104" spans="1:21" x14ac:dyDescent="0.25">
      <c r="A104" s="271">
        <v>147</v>
      </c>
      <c r="B104" s="272">
        <v>38</v>
      </c>
      <c r="C104" s="272" t="s">
        <v>338</v>
      </c>
      <c r="D104" s="272">
        <v>3</v>
      </c>
      <c r="E104" s="272">
        <v>8</v>
      </c>
      <c r="F104" s="272">
        <v>1</v>
      </c>
      <c r="G104" s="272">
        <v>0</v>
      </c>
      <c r="H104" s="272">
        <v>2</v>
      </c>
      <c r="I104" s="272" t="s">
        <v>341</v>
      </c>
      <c r="J104" s="272">
        <v>1</v>
      </c>
      <c r="K104" s="294" t="s">
        <v>419</v>
      </c>
      <c r="L104" s="281">
        <v>35701</v>
      </c>
      <c r="M104" s="282">
        <v>3000</v>
      </c>
      <c r="N104" s="281" t="s">
        <v>407</v>
      </c>
      <c r="O104" s="281">
        <v>1</v>
      </c>
      <c r="P104" s="281">
        <v>4</v>
      </c>
      <c r="Q104" s="281">
        <v>31</v>
      </c>
      <c r="R104" s="281" t="s">
        <v>340</v>
      </c>
      <c r="S104" s="283">
        <v>51700</v>
      </c>
      <c r="T104" s="284">
        <f>+S103+S104+S105</f>
        <v>855700</v>
      </c>
      <c r="U104" t="s">
        <v>414</v>
      </c>
    </row>
    <row r="105" spans="1:21" x14ac:dyDescent="0.25">
      <c r="A105" s="271">
        <v>148</v>
      </c>
      <c r="B105" s="272">
        <v>38</v>
      </c>
      <c r="C105" s="272" t="s">
        <v>338</v>
      </c>
      <c r="D105" s="272">
        <v>3</v>
      </c>
      <c r="E105" s="272">
        <v>8</v>
      </c>
      <c r="F105" s="272">
        <v>1</v>
      </c>
      <c r="G105" s="272">
        <v>0</v>
      </c>
      <c r="H105" s="272">
        <v>3</v>
      </c>
      <c r="I105" s="272" t="s">
        <v>339</v>
      </c>
      <c r="J105" s="272">
        <v>3</v>
      </c>
      <c r="K105" s="294" t="s">
        <v>419</v>
      </c>
      <c r="L105" s="281">
        <v>35701</v>
      </c>
      <c r="M105" s="282">
        <v>3000</v>
      </c>
      <c r="N105" s="281" t="s">
        <v>407</v>
      </c>
      <c r="O105" s="281">
        <v>1</v>
      </c>
      <c r="P105" s="281">
        <v>4</v>
      </c>
      <c r="Q105" s="281">
        <v>31</v>
      </c>
      <c r="R105" s="281" t="s">
        <v>340</v>
      </c>
      <c r="S105" s="283">
        <v>529000</v>
      </c>
      <c r="T105" s="278"/>
    </row>
    <row r="106" spans="1:21" x14ac:dyDescent="0.25">
      <c r="A106" s="271">
        <v>149</v>
      </c>
      <c r="B106" s="272">
        <v>38</v>
      </c>
      <c r="C106" s="272" t="s">
        <v>338</v>
      </c>
      <c r="D106" s="272">
        <v>3</v>
      </c>
      <c r="E106" s="272">
        <v>8</v>
      </c>
      <c r="F106" s="272">
        <v>1</v>
      </c>
      <c r="G106" s="272">
        <v>0</v>
      </c>
      <c r="H106" s="272">
        <v>3</v>
      </c>
      <c r="I106" s="272" t="s">
        <v>339</v>
      </c>
      <c r="J106" s="272">
        <v>3</v>
      </c>
      <c r="K106" s="294" t="s">
        <v>419</v>
      </c>
      <c r="L106" s="275">
        <v>35801</v>
      </c>
      <c r="M106" s="276">
        <v>3000</v>
      </c>
      <c r="N106" s="275" t="s">
        <v>407</v>
      </c>
      <c r="O106" s="275">
        <v>1</v>
      </c>
      <c r="P106" s="275">
        <v>1</v>
      </c>
      <c r="Q106" s="275">
        <v>31</v>
      </c>
      <c r="R106" s="275" t="s">
        <v>340</v>
      </c>
      <c r="S106" s="277">
        <v>2398462</v>
      </c>
      <c r="T106" s="278" t="s">
        <v>415</v>
      </c>
    </row>
    <row r="107" spans="1:21" x14ac:dyDescent="0.25">
      <c r="A107" s="271">
        <v>150</v>
      </c>
      <c r="B107" s="272">
        <v>38</v>
      </c>
      <c r="C107" s="272" t="s">
        <v>338</v>
      </c>
      <c r="D107" s="272">
        <v>3</v>
      </c>
      <c r="E107" s="272">
        <v>8</v>
      </c>
      <c r="F107" s="272">
        <v>1</v>
      </c>
      <c r="G107" s="272">
        <v>0</v>
      </c>
      <c r="H107" s="272">
        <v>3</v>
      </c>
      <c r="I107" s="272" t="s">
        <v>339</v>
      </c>
      <c r="J107" s="272">
        <v>3</v>
      </c>
      <c r="K107" s="294" t="s">
        <v>419</v>
      </c>
      <c r="L107" s="281">
        <v>35901</v>
      </c>
      <c r="M107" s="282">
        <v>3000</v>
      </c>
      <c r="N107" s="281" t="s">
        <v>407</v>
      </c>
      <c r="O107" s="281">
        <v>1</v>
      </c>
      <c r="P107" s="281">
        <v>1</v>
      </c>
      <c r="Q107" s="281">
        <v>31</v>
      </c>
      <c r="R107" s="281" t="s">
        <v>340</v>
      </c>
      <c r="S107" s="283">
        <v>875000</v>
      </c>
      <c r="T107" s="278" t="s">
        <v>416</v>
      </c>
    </row>
    <row r="108" spans="1:21" x14ac:dyDescent="0.25">
      <c r="A108" s="271">
        <v>151</v>
      </c>
      <c r="B108" s="272">
        <v>38</v>
      </c>
      <c r="C108" s="272" t="s">
        <v>338</v>
      </c>
      <c r="D108" s="272">
        <v>3</v>
      </c>
      <c r="E108" s="272">
        <v>8</v>
      </c>
      <c r="F108" s="272">
        <v>1</v>
      </c>
      <c r="G108" s="272">
        <v>0</v>
      </c>
      <c r="H108" s="272">
        <v>3</v>
      </c>
      <c r="I108" s="272" t="s">
        <v>339</v>
      </c>
      <c r="J108" s="272">
        <v>3</v>
      </c>
      <c r="K108" s="294" t="s">
        <v>419</v>
      </c>
      <c r="L108" s="272">
        <v>37101</v>
      </c>
      <c r="M108" s="273">
        <v>3000</v>
      </c>
      <c r="N108" s="272" t="s">
        <v>407</v>
      </c>
      <c r="O108" s="272">
        <v>1</v>
      </c>
      <c r="P108" s="272">
        <v>1</v>
      </c>
      <c r="Q108" s="272">
        <v>31</v>
      </c>
      <c r="R108" s="272" t="s">
        <v>340</v>
      </c>
      <c r="S108" s="274">
        <v>610687</v>
      </c>
    </row>
    <row r="109" spans="1:21" x14ac:dyDescent="0.25">
      <c r="A109" s="271">
        <v>152</v>
      </c>
      <c r="B109" s="272">
        <v>38</v>
      </c>
      <c r="C109" s="272" t="s">
        <v>338</v>
      </c>
      <c r="D109" s="272">
        <v>3</v>
      </c>
      <c r="E109" s="272">
        <v>8</v>
      </c>
      <c r="F109" s="272">
        <v>1</v>
      </c>
      <c r="G109" s="272">
        <v>0</v>
      </c>
      <c r="H109" s="272">
        <v>3</v>
      </c>
      <c r="I109" s="272" t="s">
        <v>339</v>
      </c>
      <c r="J109" s="272">
        <v>3</v>
      </c>
      <c r="K109" s="294" t="s">
        <v>419</v>
      </c>
      <c r="L109" s="272">
        <v>37101</v>
      </c>
      <c r="M109" s="273">
        <v>3000</v>
      </c>
      <c r="N109" s="272" t="s">
        <v>407</v>
      </c>
      <c r="O109" s="272">
        <v>1</v>
      </c>
      <c r="P109" s="272">
        <v>4</v>
      </c>
      <c r="Q109" s="272">
        <v>31</v>
      </c>
      <c r="R109" s="272" t="s">
        <v>340</v>
      </c>
      <c r="S109" s="274">
        <v>700000</v>
      </c>
    </row>
    <row r="110" spans="1:21" x14ac:dyDescent="0.25">
      <c r="A110" s="271">
        <v>153</v>
      </c>
      <c r="B110" s="272">
        <v>38</v>
      </c>
      <c r="C110" s="272" t="s">
        <v>338</v>
      </c>
      <c r="D110" s="272">
        <v>3</v>
      </c>
      <c r="E110" s="272">
        <v>8</v>
      </c>
      <c r="F110" s="272">
        <v>1</v>
      </c>
      <c r="G110" s="272">
        <v>0</v>
      </c>
      <c r="H110" s="272">
        <v>3</v>
      </c>
      <c r="I110" s="272" t="s">
        <v>339</v>
      </c>
      <c r="J110" s="272">
        <v>3</v>
      </c>
      <c r="K110" s="294" t="s">
        <v>419</v>
      </c>
      <c r="L110" s="272">
        <v>37104</v>
      </c>
      <c r="M110" s="273">
        <v>3000</v>
      </c>
      <c r="N110" s="272" t="s">
        <v>407</v>
      </c>
      <c r="O110" s="272">
        <v>1</v>
      </c>
      <c r="P110" s="272">
        <v>1</v>
      </c>
      <c r="Q110" s="272">
        <v>31</v>
      </c>
      <c r="R110" s="272" t="s">
        <v>340</v>
      </c>
      <c r="S110" s="274">
        <v>423948</v>
      </c>
    </row>
    <row r="111" spans="1:21" x14ac:dyDescent="0.25">
      <c r="A111" s="271">
        <v>154</v>
      </c>
      <c r="B111" s="272">
        <v>38</v>
      </c>
      <c r="C111" s="272" t="s">
        <v>338</v>
      </c>
      <c r="D111" s="272">
        <v>3</v>
      </c>
      <c r="E111" s="272">
        <v>8</v>
      </c>
      <c r="F111" s="272">
        <v>1</v>
      </c>
      <c r="G111" s="272">
        <v>0</v>
      </c>
      <c r="H111" s="272">
        <v>3</v>
      </c>
      <c r="I111" s="272" t="s">
        <v>339</v>
      </c>
      <c r="J111" s="272">
        <v>3</v>
      </c>
      <c r="K111" s="294" t="s">
        <v>419</v>
      </c>
      <c r="L111" s="272">
        <v>37106</v>
      </c>
      <c r="M111" s="273">
        <v>3000</v>
      </c>
      <c r="N111" s="272" t="s">
        <v>407</v>
      </c>
      <c r="O111" s="272">
        <v>1</v>
      </c>
      <c r="P111" s="272">
        <v>1</v>
      </c>
      <c r="Q111" s="272">
        <v>31</v>
      </c>
      <c r="R111" s="272" t="s">
        <v>340</v>
      </c>
      <c r="S111" s="274">
        <v>191786</v>
      </c>
    </row>
    <row r="112" spans="1:21" x14ac:dyDescent="0.25">
      <c r="A112" s="271">
        <v>155</v>
      </c>
      <c r="B112" s="272">
        <v>38</v>
      </c>
      <c r="C112" s="272" t="s">
        <v>338</v>
      </c>
      <c r="D112" s="272">
        <v>3</v>
      </c>
      <c r="E112" s="272">
        <v>8</v>
      </c>
      <c r="F112" s="272">
        <v>1</v>
      </c>
      <c r="G112" s="272">
        <v>0</v>
      </c>
      <c r="H112" s="272">
        <v>3</v>
      </c>
      <c r="I112" s="272" t="s">
        <v>339</v>
      </c>
      <c r="J112" s="272">
        <v>3</v>
      </c>
      <c r="K112" s="294" t="s">
        <v>419</v>
      </c>
      <c r="L112" s="272">
        <v>37106</v>
      </c>
      <c r="M112" s="273">
        <v>3000</v>
      </c>
      <c r="N112" s="272" t="s">
        <v>407</v>
      </c>
      <c r="O112" s="272">
        <v>1</v>
      </c>
      <c r="P112" s="272">
        <v>4</v>
      </c>
      <c r="Q112" s="272">
        <v>31</v>
      </c>
      <c r="R112" s="272" t="s">
        <v>340</v>
      </c>
      <c r="S112" s="274">
        <v>330000</v>
      </c>
    </row>
    <row r="113" spans="1:19" x14ac:dyDescent="0.25">
      <c r="A113" s="271">
        <v>156</v>
      </c>
      <c r="B113" s="272">
        <v>38</v>
      </c>
      <c r="C113" s="272" t="s">
        <v>338</v>
      </c>
      <c r="D113" s="272">
        <v>3</v>
      </c>
      <c r="E113" s="272">
        <v>8</v>
      </c>
      <c r="F113" s="272">
        <v>1</v>
      </c>
      <c r="G113" s="272">
        <v>0</v>
      </c>
      <c r="H113" s="272">
        <v>3</v>
      </c>
      <c r="I113" s="272" t="s">
        <v>339</v>
      </c>
      <c r="J113" s="272">
        <v>3</v>
      </c>
      <c r="K113" s="294" t="s">
        <v>419</v>
      </c>
      <c r="L113" s="295">
        <v>37201</v>
      </c>
      <c r="M113" s="305">
        <v>3000</v>
      </c>
      <c r="N113" s="295" t="s">
        <v>407</v>
      </c>
      <c r="O113" s="295">
        <v>1</v>
      </c>
      <c r="P113" s="295">
        <v>1</v>
      </c>
      <c r="Q113" s="295">
        <v>31</v>
      </c>
      <c r="R113" s="295" t="s">
        <v>340</v>
      </c>
      <c r="S113" s="296">
        <v>50470</v>
      </c>
    </row>
    <row r="114" spans="1:19" x14ac:dyDescent="0.25">
      <c r="A114" s="271">
        <v>157</v>
      </c>
      <c r="B114" s="272">
        <v>38</v>
      </c>
      <c r="C114" s="272" t="s">
        <v>338</v>
      </c>
      <c r="D114" s="272">
        <v>3</v>
      </c>
      <c r="E114" s="272">
        <v>8</v>
      </c>
      <c r="F114" s="272">
        <v>1</v>
      </c>
      <c r="G114" s="272">
        <v>0</v>
      </c>
      <c r="H114" s="272">
        <v>3</v>
      </c>
      <c r="I114" s="272" t="s">
        <v>339</v>
      </c>
      <c r="J114" s="272">
        <v>3</v>
      </c>
      <c r="K114" s="294" t="s">
        <v>419</v>
      </c>
      <c r="L114" s="272">
        <v>37204</v>
      </c>
      <c r="M114" s="273">
        <v>3000</v>
      </c>
      <c r="N114" s="272" t="s">
        <v>407</v>
      </c>
      <c r="O114" s="272">
        <v>1</v>
      </c>
      <c r="P114" s="272">
        <v>4</v>
      </c>
      <c r="Q114" s="272">
        <v>31</v>
      </c>
      <c r="R114" s="272" t="s">
        <v>340</v>
      </c>
      <c r="S114" s="274">
        <v>45000</v>
      </c>
    </row>
    <row r="115" spans="1:19" x14ac:dyDescent="0.25">
      <c r="A115" s="271">
        <v>158</v>
      </c>
      <c r="B115" s="272">
        <v>38</v>
      </c>
      <c r="C115" s="272" t="s">
        <v>338</v>
      </c>
      <c r="D115" s="272">
        <v>3</v>
      </c>
      <c r="E115" s="272">
        <v>8</v>
      </c>
      <c r="F115" s="272">
        <v>1</v>
      </c>
      <c r="G115" s="272">
        <v>0</v>
      </c>
      <c r="H115" s="272">
        <v>2</v>
      </c>
      <c r="I115" s="272" t="s">
        <v>341</v>
      </c>
      <c r="J115" s="272">
        <v>1</v>
      </c>
      <c r="K115" s="294" t="s">
        <v>419</v>
      </c>
      <c r="L115" s="272">
        <v>37204</v>
      </c>
      <c r="M115" s="273">
        <v>3000</v>
      </c>
      <c r="N115" s="272" t="s">
        <v>407</v>
      </c>
      <c r="O115" s="272">
        <v>1</v>
      </c>
      <c r="P115" s="272">
        <v>4</v>
      </c>
      <c r="Q115" s="272">
        <v>31</v>
      </c>
      <c r="R115" s="272" t="s">
        <v>340</v>
      </c>
      <c r="S115" s="274">
        <v>82080</v>
      </c>
    </row>
    <row r="116" spans="1:19" x14ac:dyDescent="0.25">
      <c r="A116" s="271">
        <v>159</v>
      </c>
      <c r="B116" s="272">
        <v>38</v>
      </c>
      <c r="C116" s="272" t="s">
        <v>338</v>
      </c>
      <c r="D116" s="272">
        <v>3</v>
      </c>
      <c r="E116" s="272">
        <v>8</v>
      </c>
      <c r="F116" s="272">
        <v>1</v>
      </c>
      <c r="G116" s="272">
        <v>0</v>
      </c>
      <c r="H116" s="272">
        <v>3</v>
      </c>
      <c r="I116" s="272" t="s">
        <v>339</v>
      </c>
      <c r="J116" s="272">
        <v>3</v>
      </c>
      <c r="K116" s="294" t="s">
        <v>419</v>
      </c>
      <c r="L116" s="272">
        <v>37204</v>
      </c>
      <c r="M116" s="273">
        <v>3000</v>
      </c>
      <c r="N116" s="272" t="s">
        <v>407</v>
      </c>
      <c r="O116" s="272">
        <v>1</v>
      </c>
      <c r="P116" s="272">
        <v>1</v>
      </c>
      <c r="Q116" s="272">
        <v>31</v>
      </c>
      <c r="R116" s="272" t="s">
        <v>340</v>
      </c>
      <c r="S116" s="274">
        <v>25235</v>
      </c>
    </row>
    <row r="117" spans="1:19" x14ac:dyDescent="0.25">
      <c r="A117" s="271">
        <v>160</v>
      </c>
      <c r="B117" s="272">
        <v>38</v>
      </c>
      <c r="C117" s="272" t="s">
        <v>338</v>
      </c>
      <c r="D117" s="272">
        <v>3</v>
      </c>
      <c r="E117" s="272">
        <v>8</v>
      </c>
      <c r="F117" s="272">
        <v>1</v>
      </c>
      <c r="G117" s="272">
        <v>0</v>
      </c>
      <c r="H117" s="272">
        <v>3</v>
      </c>
      <c r="I117" s="272" t="s">
        <v>339</v>
      </c>
      <c r="J117" s="272">
        <v>3</v>
      </c>
      <c r="K117" s="294" t="s">
        <v>419</v>
      </c>
      <c r="L117" s="295">
        <v>37501</v>
      </c>
      <c r="M117" s="305">
        <v>3000</v>
      </c>
      <c r="N117" s="295" t="s">
        <v>407</v>
      </c>
      <c r="O117" s="295">
        <v>1</v>
      </c>
      <c r="P117" s="295">
        <v>4</v>
      </c>
      <c r="Q117" s="295">
        <v>31</v>
      </c>
      <c r="R117" s="295" t="s">
        <v>340</v>
      </c>
      <c r="S117" s="296">
        <v>296900</v>
      </c>
    </row>
    <row r="118" spans="1:19" x14ac:dyDescent="0.25">
      <c r="A118" s="271">
        <v>161</v>
      </c>
      <c r="B118" s="272">
        <v>38</v>
      </c>
      <c r="C118" s="272" t="s">
        <v>338</v>
      </c>
      <c r="D118" s="272">
        <v>3</v>
      </c>
      <c r="E118" s="272">
        <v>8</v>
      </c>
      <c r="F118" s="272">
        <v>1</v>
      </c>
      <c r="G118" s="272">
        <v>0</v>
      </c>
      <c r="H118" s="272">
        <v>3</v>
      </c>
      <c r="I118" s="272" t="s">
        <v>339</v>
      </c>
      <c r="J118" s="272">
        <v>3</v>
      </c>
      <c r="K118" s="294" t="s">
        <v>419</v>
      </c>
      <c r="L118" s="295">
        <v>37501</v>
      </c>
      <c r="M118" s="305">
        <v>3000</v>
      </c>
      <c r="N118" s="295" t="s">
        <v>407</v>
      </c>
      <c r="O118" s="295">
        <v>1</v>
      </c>
      <c r="P118" s="295">
        <v>1</v>
      </c>
      <c r="Q118" s="295">
        <v>31</v>
      </c>
      <c r="R118" s="295" t="s">
        <v>340</v>
      </c>
      <c r="S118" s="296">
        <v>151410</v>
      </c>
    </row>
    <row r="119" spans="1:19" x14ac:dyDescent="0.25">
      <c r="A119" s="271">
        <v>162</v>
      </c>
      <c r="B119" s="272">
        <v>38</v>
      </c>
      <c r="C119" s="272" t="s">
        <v>338</v>
      </c>
      <c r="D119" s="272">
        <v>3</v>
      </c>
      <c r="E119" s="272">
        <v>8</v>
      </c>
      <c r="F119" s="272">
        <v>1</v>
      </c>
      <c r="G119" s="272">
        <v>0</v>
      </c>
      <c r="H119" s="272">
        <v>2</v>
      </c>
      <c r="I119" s="272" t="s">
        <v>341</v>
      </c>
      <c r="J119" s="272">
        <v>1</v>
      </c>
      <c r="K119" s="294" t="s">
        <v>419</v>
      </c>
      <c r="L119" s="272">
        <v>37504</v>
      </c>
      <c r="M119" s="273">
        <v>3000</v>
      </c>
      <c r="N119" s="272" t="s">
        <v>407</v>
      </c>
      <c r="O119" s="272">
        <v>1</v>
      </c>
      <c r="P119" s="272">
        <v>4</v>
      </c>
      <c r="Q119" s="272">
        <v>31</v>
      </c>
      <c r="R119" s="272" t="s">
        <v>340</v>
      </c>
      <c r="S119" s="274">
        <v>181440</v>
      </c>
    </row>
    <row r="120" spans="1:19" x14ac:dyDescent="0.25">
      <c r="A120" s="271">
        <v>163</v>
      </c>
      <c r="B120" s="272">
        <v>38</v>
      </c>
      <c r="C120" s="272" t="s">
        <v>338</v>
      </c>
      <c r="D120" s="272">
        <v>3</v>
      </c>
      <c r="E120" s="272">
        <v>8</v>
      </c>
      <c r="F120" s="272">
        <v>1</v>
      </c>
      <c r="G120" s="272">
        <v>0</v>
      </c>
      <c r="H120" s="272">
        <v>3</v>
      </c>
      <c r="I120" s="272" t="s">
        <v>339</v>
      </c>
      <c r="J120" s="272">
        <v>3</v>
      </c>
      <c r="K120" s="294" t="s">
        <v>419</v>
      </c>
      <c r="L120" s="272">
        <v>37504</v>
      </c>
      <c r="M120" s="273">
        <v>3000</v>
      </c>
      <c r="N120" s="272" t="s">
        <v>407</v>
      </c>
      <c r="O120" s="272">
        <v>1</v>
      </c>
      <c r="P120" s="272">
        <v>1</v>
      </c>
      <c r="Q120" s="272">
        <v>31</v>
      </c>
      <c r="R120" s="272" t="s">
        <v>340</v>
      </c>
      <c r="S120" s="274">
        <v>484512</v>
      </c>
    </row>
    <row r="121" spans="1:19" x14ac:dyDescent="0.25">
      <c r="A121" s="271">
        <v>164</v>
      </c>
      <c r="B121" s="272">
        <v>38</v>
      </c>
      <c r="C121" s="272" t="s">
        <v>338</v>
      </c>
      <c r="D121" s="272">
        <v>3</v>
      </c>
      <c r="E121" s="272">
        <v>8</v>
      </c>
      <c r="F121" s="272">
        <v>1</v>
      </c>
      <c r="G121" s="272">
        <v>0</v>
      </c>
      <c r="H121" s="272">
        <v>3</v>
      </c>
      <c r="I121" s="272" t="s">
        <v>339</v>
      </c>
      <c r="J121" s="272">
        <v>3</v>
      </c>
      <c r="K121" s="294" t="s">
        <v>419</v>
      </c>
      <c r="L121" s="272">
        <v>37504</v>
      </c>
      <c r="M121" s="273">
        <v>3000</v>
      </c>
      <c r="N121" s="272" t="s">
        <v>407</v>
      </c>
      <c r="O121" s="272">
        <v>1</v>
      </c>
      <c r="P121" s="272">
        <v>4</v>
      </c>
      <c r="Q121" s="272">
        <v>31</v>
      </c>
      <c r="R121" s="272" t="s">
        <v>340</v>
      </c>
      <c r="S121" s="274">
        <v>395000</v>
      </c>
    </row>
    <row r="122" spans="1:19" x14ac:dyDescent="0.25">
      <c r="A122" s="271">
        <v>165</v>
      </c>
      <c r="B122" s="272">
        <v>38</v>
      </c>
      <c r="C122" s="272" t="s">
        <v>338</v>
      </c>
      <c r="D122" s="272">
        <v>3</v>
      </c>
      <c r="E122" s="272">
        <v>8</v>
      </c>
      <c r="F122" s="272">
        <v>1</v>
      </c>
      <c r="G122" s="272">
        <v>0</v>
      </c>
      <c r="H122" s="272">
        <v>3</v>
      </c>
      <c r="I122" s="272" t="s">
        <v>339</v>
      </c>
      <c r="J122" s="272">
        <v>3</v>
      </c>
      <c r="K122" s="294" t="s">
        <v>419</v>
      </c>
      <c r="L122" s="295">
        <v>37602</v>
      </c>
      <c r="M122" s="305">
        <v>3000</v>
      </c>
      <c r="N122" s="295" t="s">
        <v>407</v>
      </c>
      <c r="O122" s="295">
        <v>1</v>
      </c>
      <c r="P122" s="295">
        <v>4</v>
      </c>
      <c r="Q122" s="295">
        <v>31</v>
      </c>
      <c r="R122" s="295" t="s">
        <v>340</v>
      </c>
      <c r="S122" s="296">
        <v>95600</v>
      </c>
    </row>
    <row r="123" spans="1:19" x14ac:dyDescent="0.25">
      <c r="A123" s="271">
        <v>166</v>
      </c>
      <c r="B123" s="272">
        <v>38</v>
      </c>
      <c r="C123" s="272" t="s">
        <v>338</v>
      </c>
      <c r="D123" s="272">
        <v>3</v>
      </c>
      <c r="E123" s="272">
        <v>8</v>
      </c>
      <c r="F123" s="272">
        <v>1</v>
      </c>
      <c r="G123" s="272">
        <v>0</v>
      </c>
      <c r="H123" s="272">
        <v>3</v>
      </c>
      <c r="I123" s="272" t="s">
        <v>339</v>
      </c>
      <c r="J123" s="272">
        <v>3</v>
      </c>
      <c r="K123" s="294" t="s">
        <v>419</v>
      </c>
      <c r="L123" s="295">
        <v>37602</v>
      </c>
      <c r="M123" s="305">
        <v>3000</v>
      </c>
      <c r="N123" s="295" t="s">
        <v>407</v>
      </c>
      <c r="O123" s="295">
        <v>1</v>
      </c>
      <c r="P123" s="295">
        <v>1</v>
      </c>
      <c r="Q123" s="295">
        <v>31</v>
      </c>
      <c r="R123" s="295" t="s">
        <v>340</v>
      </c>
      <c r="S123" s="296">
        <v>148367</v>
      </c>
    </row>
    <row r="124" spans="1:19" x14ac:dyDescent="0.25">
      <c r="A124" s="271">
        <v>167</v>
      </c>
      <c r="B124" s="272">
        <v>38</v>
      </c>
      <c r="C124" s="272" t="s">
        <v>338</v>
      </c>
      <c r="D124" s="272">
        <v>3</v>
      </c>
      <c r="E124" s="272">
        <v>8</v>
      </c>
      <c r="F124" s="272">
        <v>1</v>
      </c>
      <c r="G124" s="272">
        <v>0</v>
      </c>
      <c r="H124" s="272">
        <v>3</v>
      </c>
      <c r="I124" s="272" t="s">
        <v>339</v>
      </c>
      <c r="J124" s="272">
        <v>3</v>
      </c>
      <c r="K124" s="294" t="s">
        <v>419</v>
      </c>
      <c r="L124" s="272">
        <v>37901</v>
      </c>
      <c r="M124" s="273">
        <v>3000</v>
      </c>
      <c r="N124" s="272" t="s">
        <v>407</v>
      </c>
      <c r="O124" s="272">
        <v>1</v>
      </c>
      <c r="P124" s="272">
        <v>1</v>
      </c>
      <c r="Q124" s="272">
        <v>31</v>
      </c>
      <c r="R124" s="272" t="s">
        <v>340</v>
      </c>
      <c r="S124" s="274">
        <v>90000</v>
      </c>
    </row>
    <row r="125" spans="1:19" x14ac:dyDescent="0.25">
      <c r="A125" s="271">
        <v>168</v>
      </c>
      <c r="B125" s="272">
        <v>38</v>
      </c>
      <c r="C125" s="272" t="s">
        <v>338</v>
      </c>
      <c r="D125" s="272">
        <v>3</v>
      </c>
      <c r="E125" s="272">
        <v>8</v>
      </c>
      <c r="F125" s="272">
        <v>1</v>
      </c>
      <c r="G125" s="272">
        <v>0</v>
      </c>
      <c r="H125" s="272">
        <v>3</v>
      </c>
      <c r="I125" s="272" t="s">
        <v>339</v>
      </c>
      <c r="J125" s="272">
        <v>3</v>
      </c>
      <c r="K125" s="294" t="s">
        <v>419</v>
      </c>
      <c r="L125" s="295">
        <v>38301</v>
      </c>
      <c r="M125" s="305">
        <v>3000</v>
      </c>
      <c r="N125" s="295" t="s">
        <v>407</v>
      </c>
      <c r="O125" s="295">
        <v>1</v>
      </c>
      <c r="P125" s="295">
        <v>4</v>
      </c>
      <c r="Q125" s="295">
        <v>31</v>
      </c>
      <c r="R125" s="295" t="s">
        <v>340</v>
      </c>
      <c r="S125" s="296">
        <v>420200</v>
      </c>
    </row>
    <row r="126" spans="1:19" x14ac:dyDescent="0.25">
      <c r="A126" s="271">
        <v>169</v>
      </c>
      <c r="B126" s="272">
        <v>38</v>
      </c>
      <c r="C126" s="272" t="s">
        <v>338</v>
      </c>
      <c r="D126" s="272">
        <v>3</v>
      </c>
      <c r="E126" s="272">
        <v>8</v>
      </c>
      <c r="F126" s="272">
        <v>1</v>
      </c>
      <c r="G126" s="272">
        <v>0</v>
      </c>
      <c r="H126" s="272">
        <v>3</v>
      </c>
      <c r="I126" s="272" t="s">
        <v>339</v>
      </c>
      <c r="J126" s="272">
        <v>3</v>
      </c>
      <c r="K126" s="294" t="s">
        <v>419</v>
      </c>
      <c r="L126" s="295">
        <v>38301</v>
      </c>
      <c r="M126" s="305">
        <v>3000</v>
      </c>
      <c r="N126" s="295" t="s">
        <v>407</v>
      </c>
      <c r="O126" s="295">
        <v>1</v>
      </c>
      <c r="P126" s="295">
        <v>1</v>
      </c>
      <c r="Q126" s="295">
        <v>31</v>
      </c>
      <c r="R126" s="295" t="s">
        <v>340</v>
      </c>
      <c r="S126" s="296">
        <v>138933</v>
      </c>
    </row>
    <row r="127" spans="1:19" x14ac:dyDescent="0.25">
      <c r="A127" s="271">
        <v>170</v>
      </c>
      <c r="B127" s="272">
        <v>38</v>
      </c>
      <c r="C127" s="272" t="s">
        <v>338</v>
      </c>
      <c r="D127" s="272">
        <v>3</v>
      </c>
      <c r="E127" s="272">
        <v>8</v>
      </c>
      <c r="F127" s="272">
        <v>1</v>
      </c>
      <c r="G127" s="272">
        <v>0</v>
      </c>
      <c r="H127" s="272">
        <v>3</v>
      </c>
      <c r="I127" s="272" t="s">
        <v>339</v>
      </c>
      <c r="J127" s="272">
        <v>3</v>
      </c>
      <c r="K127" s="294" t="s">
        <v>419</v>
      </c>
      <c r="L127" s="272">
        <v>38501</v>
      </c>
      <c r="M127" s="273">
        <v>3000</v>
      </c>
      <c r="N127" s="272" t="s">
        <v>407</v>
      </c>
      <c r="O127" s="272">
        <v>1</v>
      </c>
      <c r="P127" s="272">
        <v>1</v>
      </c>
      <c r="Q127" s="272">
        <v>31</v>
      </c>
      <c r="R127" s="272" t="s">
        <v>340</v>
      </c>
      <c r="S127" s="274">
        <v>12000</v>
      </c>
    </row>
    <row r="128" spans="1:19" x14ac:dyDescent="0.25">
      <c r="A128" s="271">
        <v>171</v>
      </c>
      <c r="B128" s="272">
        <v>38</v>
      </c>
      <c r="C128" s="272" t="s">
        <v>338</v>
      </c>
      <c r="D128" s="272">
        <v>3</v>
      </c>
      <c r="E128" s="272">
        <v>8</v>
      </c>
      <c r="F128" s="272">
        <v>1</v>
      </c>
      <c r="G128" s="272">
        <v>0</v>
      </c>
      <c r="H128" s="272">
        <v>3</v>
      </c>
      <c r="I128" s="272" t="s">
        <v>339</v>
      </c>
      <c r="J128" s="272">
        <v>3</v>
      </c>
      <c r="K128" s="294" t="s">
        <v>419</v>
      </c>
      <c r="L128" s="295">
        <v>39202</v>
      </c>
      <c r="M128" s="305">
        <v>3000</v>
      </c>
      <c r="N128" s="295" t="s">
        <v>407</v>
      </c>
      <c r="O128" s="295">
        <v>1</v>
      </c>
      <c r="P128" s="295">
        <v>1</v>
      </c>
      <c r="Q128" s="295">
        <v>31</v>
      </c>
      <c r="R128" s="295" t="s">
        <v>340</v>
      </c>
      <c r="S128" s="296">
        <v>356021</v>
      </c>
    </row>
    <row r="129" spans="1:25" ht="15.75" thickBot="1" x14ac:dyDescent="0.3">
      <c r="A129" s="299">
        <v>172</v>
      </c>
      <c r="B129" s="300">
        <v>38</v>
      </c>
      <c r="C129" s="300" t="s">
        <v>338</v>
      </c>
      <c r="D129" s="300">
        <v>3</v>
      </c>
      <c r="E129" s="300">
        <v>8</v>
      </c>
      <c r="F129" s="300">
        <v>1</v>
      </c>
      <c r="G129" s="300">
        <v>0</v>
      </c>
      <c r="H129" s="300">
        <v>3</v>
      </c>
      <c r="I129" s="300" t="s">
        <v>339</v>
      </c>
      <c r="J129" s="300">
        <v>3</v>
      </c>
      <c r="K129" s="301" t="s">
        <v>419</v>
      </c>
      <c r="L129" s="300">
        <v>39301</v>
      </c>
      <c r="M129" s="329">
        <v>3000</v>
      </c>
      <c r="N129" s="300" t="s">
        <v>407</v>
      </c>
      <c r="O129" s="300">
        <v>1</v>
      </c>
      <c r="P129" s="300">
        <v>1</v>
      </c>
      <c r="Q129" s="300">
        <v>31</v>
      </c>
      <c r="R129" s="300" t="s">
        <v>340</v>
      </c>
      <c r="S129" s="330">
        <v>25714</v>
      </c>
      <c r="T129" s="302"/>
      <c r="U129" s="304" t="s">
        <v>423</v>
      </c>
      <c r="V129" s="303">
        <f>SUM(S55:S129)</f>
        <v>43111212</v>
      </c>
      <c r="X129" s="191">
        <f>+'Plantilla 2020'!H375</f>
        <v>43111212</v>
      </c>
      <c r="Y129" s="191">
        <f>+V129-X129</f>
        <v>0</v>
      </c>
    </row>
    <row r="130" spans="1:25" x14ac:dyDescent="0.25">
      <c r="S130" s="285">
        <f>SUM(S2:S129)</f>
        <v>49616657</v>
      </c>
    </row>
    <row r="132" spans="1:25" x14ac:dyDescent="0.25">
      <c r="R132">
        <v>2000</v>
      </c>
      <c r="S132" s="191">
        <f>SUMIF($M$2:$M$129,R132,$S$2:$S$129)</f>
        <v>6505445</v>
      </c>
    </row>
    <row r="133" spans="1:25" x14ac:dyDescent="0.25">
      <c r="R133">
        <v>3000</v>
      </c>
      <c r="S133" s="332">
        <f>SUMIF($M$2:$M$129,R133,$S$2:$S$129)</f>
        <v>43111212</v>
      </c>
    </row>
    <row r="134" spans="1:25" x14ac:dyDescent="0.25">
      <c r="S134" s="192">
        <f>+S132+S133</f>
        <v>49616657</v>
      </c>
    </row>
  </sheetData>
  <autoFilter ref="A1:U130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8"/>
  <sheetViews>
    <sheetView zoomScaleNormal="100" workbookViewId="0">
      <pane ySplit="1" topLeftCell="A2" activePane="bottomLeft" state="frozen"/>
      <selection pane="bottomLeft" activeCell="A36" sqref="A36"/>
    </sheetView>
  </sheetViews>
  <sheetFormatPr baseColWidth="10" defaultRowHeight="17.25" x14ac:dyDescent="0.25"/>
  <cols>
    <col min="1" max="1" width="14.42578125" style="1" customWidth="1"/>
    <col min="2" max="3" width="11.42578125" style="2" hidden="1" customWidth="1"/>
    <col min="4" max="4" width="15" style="1" customWidth="1"/>
    <col min="5" max="5" width="49.7109375" style="11" customWidth="1"/>
    <col min="6" max="6" width="21.85546875" style="3" customWidth="1"/>
    <col min="7" max="7" width="20.28515625" style="64" customWidth="1"/>
    <col min="8" max="8" width="19.5703125" style="15" customWidth="1"/>
    <col min="9" max="9" width="6.85546875" style="23" customWidth="1"/>
    <col min="10" max="10" width="15.5703125" style="15" customWidth="1"/>
    <col min="11" max="11" width="23.140625" style="27" customWidth="1"/>
    <col min="12" max="12" width="19.5703125" style="2" customWidth="1"/>
    <col min="13" max="13" width="17.28515625" style="2" bestFit="1" customWidth="1"/>
    <col min="14" max="14" width="14.85546875" style="2" customWidth="1"/>
    <col min="15" max="15" width="13.85546875" style="2" customWidth="1"/>
    <col min="16" max="16384" width="11.42578125" style="2"/>
  </cols>
  <sheetData>
    <row r="1" spans="1:14" ht="29.25" customHeight="1" x14ac:dyDescent="0.25">
      <c r="A1" s="9" t="s">
        <v>342</v>
      </c>
      <c r="B1" s="4" t="s">
        <v>0</v>
      </c>
      <c r="C1" s="4" t="s">
        <v>1</v>
      </c>
      <c r="D1" s="9" t="s">
        <v>111</v>
      </c>
      <c r="E1" s="9" t="s">
        <v>3</v>
      </c>
      <c r="F1" s="5" t="s">
        <v>2</v>
      </c>
      <c r="G1" s="59" t="s">
        <v>128</v>
      </c>
      <c r="H1" s="23"/>
      <c r="K1" s="197" t="s">
        <v>422</v>
      </c>
    </row>
    <row r="2" spans="1:14" ht="30.75" customHeight="1" x14ac:dyDescent="0.25">
      <c r="A2" s="188" t="s">
        <v>476</v>
      </c>
      <c r="B2" s="112">
        <v>1</v>
      </c>
      <c r="C2" s="112">
        <v>1</v>
      </c>
      <c r="D2" s="111"/>
      <c r="E2" s="112" t="s">
        <v>142</v>
      </c>
      <c r="F2" s="113">
        <f>+'PEF2020'!S2+'PEF2020'!S4</f>
        <v>346835</v>
      </c>
      <c r="G2" s="60"/>
      <c r="L2" s="12">
        <f>SUM(G3:G37)</f>
        <v>346817</v>
      </c>
      <c r="M2" s="15">
        <f>SUM(H3:H37)</f>
        <v>313492.5</v>
      </c>
    </row>
    <row r="3" spans="1:14" x14ac:dyDescent="0.25">
      <c r="A3" s="7"/>
      <c r="B3" s="6"/>
      <c r="C3" s="6"/>
      <c r="D3" s="13">
        <v>21100005</v>
      </c>
      <c r="E3" s="212" t="s">
        <v>364</v>
      </c>
      <c r="F3" s="213"/>
      <c r="G3" s="214">
        <f t="shared" ref="G3:G26" si="0">+K3*$F$2</f>
        <v>0</v>
      </c>
      <c r="H3" s="215">
        <f t="shared" ref="H3:H33" si="1">+I3*J3</f>
        <v>0</v>
      </c>
      <c r="I3" s="216">
        <v>0</v>
      </c>
      <c r="J3" s="218">
        <v>155</v>
      </c>
      <c r="K3" s="219">
        <f t="shared" ref="K3:K37" si="2">+H3/$M$37</f>
        <v>0</v>
      </c>
      <c r="L3" s="220" t="s">
        <v>365</v>
      </c>
      <c r="M3" s="211">
        <f>+G3-H3</f>
        <v>0</v>
      </c>
      <c r="N3" s="15"/>
    </row>
    <row r="4" spans="1:14" x14ac:dyDescent="0.25">
      <c r="A4" s="7"/>
      <c r="B4" s="6"/>
      <c r="C4" s="6"/>
      <c r="D4" s="14">
        <v>21100023</v>
      </c>
      <c r="E4" s="209" t="s">
        <v>477</v>
      </c>
      <c r="F4" s="52"/>
      <c r="G4" s="28">
        <f>TRUNC(K4*$F$2,0)</f>
        <v>3042</v>
      </c>
      <c r="H4" s="16">
        <f t="shared" si="1"/>
        <v>2750</v>
      </c>
      <c r="I4" s="207">
        <v>100</v>
      </c>
      <c r="J4" s="208">
        <v>27.5</v>
      </c>
      <c r="K4" s="27">
        <f t="shared" si="2"/>
        <v>8.7721396843624642E-3</v>
      </c>
      <c r="L4" s="2" t="s">
        <v>365</v>
      </c>
      <c r="N4" s="15"/>
    </row>
    <row r="5" spans="1:14" x14ac:dyDescent="0.25">
      <c r="A5" s="7"/>
      <c r="B5" s="6"/>
      <c r="C5" s="6"/>
      <c r="D5" s="13">
        <v>21100026</v>
      </c>
      <c r="E5" s="206" t="s">
        <v>478</v>
      </c>
      <c r="F5" s="52"/>
      <c r="G5" s="28">
        <f t="shared" ref="G5:G25" si="3">TRUNC(K5*$F$2,0)</f>
        <v>29816</v>
      </c>
      <c r="H5" s="16">
        <f t="shared" si="1"/>
        <v>26950</v>
      </c>
      <c r="I5" s="207">
        <v>7000</v>
      </c>
      <c r="J5" s="208">
        <v>3.85</v>
      </c>
      <c r="K5" s="27">
        <f t="shared" si="2"/>
        <v>8.596696890675215E-2</v>
      </c>
      <c r="L5" s="2" t="s">
        <v>365</v>
      </c>
      <c r="N5" s="15"/>
    </row>
    <row r="6" spans="1:14" x14ac:dyDescent="0.25">
      <c r="A6" s="7"/>
      <c r="B6" s="6"/>
      <c r="C6" s="6"/>
      <c r="D6" s="13">
        <v>21100032</v>
      </c>
      <c r="E6" s="206" t="s">
        <v>479</v>
      </c>
      <c r="F6" s="52"/>
      <c r="G6" s="28">
        <f t="shared" si="3"/>
        <v>6850</v>
      </c>
      <c r="H6" s="16">
        <f t="shared" si="1"/>
        <v>6192</v>
      </c>
      <c r="I6" s="207">
        <v>20</v>
      </c>
      <c r="J6" s="208">
        <v>309.60000000000002</v>
      </c>
      <c r="K6" s="27">
        <f t="shared" si="2"/>
        <v>1.9751668700208138E-2</v>
      </c>
      <c r="L6" s="2" t="s">
        <v>366</v>
      </c>
      <c r="N6" s="15"/>
    </row>
    <row r="7" spans="1:14" x14ac:dyDescent="0.25">
      <c r="A7" s="7"/>
      <c r="B7" s="6"/>
      <c r="C7" s="6"/>
      <c r="D7" s="13">
        <v>21100041</v>
      </c>
      <c r="E7" s="206" t="s">
        <v>480</v>
      </c>
      <c r="F7" s="52"/>
      <c r="G7" s="28">
        <f t="shared" si="3"/>
        <v>8994</v>
      </c>
      <c r="H7" s="16">
        <f t="shared" si="1"/>
        <v>8130</v>
      </c>
      <c r="I7" s="207">
        <v>600</v>
      </c>
      <c r="J7" s="208">
        <v>13.55</v>
      </c>
      <c r="K7" s="27">
        <f t="shared" si="2"/>
        <v>2.5933634775951578E-2</v>
      </c>
      <c r="L7" s="2" t="s">
        <v>365</v>
      </c>
      <c r="N7" s="15"/>
    </row>
    <row r="8" spans="1:14" x14ac:dyDescent="0.25">
      <c r="A8" s="7"/>
      <c r="B8" s="6"/>
      <c r="C8" s="6"/>
      <c r="D8" s="14">
        <v>21100063</v>
      </c>
      <c r="E8" s="206" t="s">
        <v>481</v>
      </c>
      <c r="F8" s="52"/>
      <c r="G8" s="28">
        <f t="shared" si="3"/>
        <v>17120</v>
      </c>
      <c r="H8" s="16">
        <f t="shared" si="1"/>
        <v>15475</v>
      </c>
      <c r="I8" s="207">
        <v>50</v>
      </c>
      <c r="J8" s="208">
        <v>309.5</v>
      </c>
      <c r="K8" s="27">
        <f t="shared" si="2"/>
        <v>4.9363222405639687E-2</v>
      </c>
      <c r="L8" s="2" t="s">
        <v>365</v>
      </c>
      <c r="N8" s="15"/>
    </row>
    <row r="9" spans="1:14" x14ac:dyDescent="0.25">
      <c r="A9" s="7"/>
      <c r="B9" s="6"/>
      <c r="C9" s="6"/>
      <c r="D9" s="13">
        <v>21100064</v>
      </c>
      <c r="E9" s="206" t="s">
        <v>482</v>
      </c>
      <c r="F9" s="52"/>
      <c r="G9" s="28">
        <f t="shared" si="3"/>
        <v>1659</v>
      </c>
      <c r="H9" s="16">
        <f t="shared" si="1"/>
        <v>1500</v>
      </c>
      <c r="I9" s="207">
        <v>50</v>
      </c>
      <c r="J9" s="208">
        <v>30</v>
      </c>
      <c r="K9" s="27">
        <f t="shared" si="2"/>
        <v>4.7848034641977078E-3</v>
      </c>
      <c r="L9" s="2" t="s">
        <v>368</v>
      </c>
      <c r="N9" s="15"/>
    </row>
    <row r="10" spans="1:14" x14ac:dyDescent="0.25">
      <c r="A10" s="7"/>
      <c r="B10" s="6"/>
      <c r="C10" s="6"/>
      <c r="D10" s="13">
        <v>21100065</v>
      </c>
      <c r="E10" s="206" t="s">
        <v>483</v>
      </c>
      <c r="F10" s="52"/>
      <c r="G10" s="28">
        <f t="shared" si="3"/>
        <v>1659</v>
      </c>
      <c r="H10" s="16">
        <f t="shared" si="1"/>
        <v>1500</v>
      </c>
      <c r="I10" s="207">
        <v>50</v>
      </c>
      <c r="J10" s="208">
        <v>30</v>
      </c>
      <c r="K10" s="27">
        <f t="shared" si="2"/>
        <v>4.7848034641977078E-3</v>
      </c>
      <c r="L10" s="2" t="s">
        <v>368</v>
      </c>
      <c r="N10" s="15"/>
    </row>
    <row r="11" spans="1:14" x14ac:dyDescent="0.25">
      <c r="A11" s="7"/>
      <c r="B11" s="6"/>
      <c r="C11" s="6"/>
      <c r="D11" s="13">
        <v>21100069</v>
      </c>
      <c r="E11" s="206" t="s">
        <v>484</v>
      </c>
      <c r="F11" s="52"/>
      <c r="G11" s="28">
        <f t="shared" si="3"/>
        <v>1526</v>
      </c>
      <c r="H11" s="16">
        <f t="shared" si="1"/>
        <v>1380</v>
      </c>
      <c r="I11" s="207">
        <v>150</v>
      </c>
      <c r="J11" s="208">
        <v>9.1999999999999993</v>
      </c>
      <c r="K11" s="27">
        <f t="shared" si="2"/>
        <v>4.4020191870618912E-3</v>
      </c>
      <c r="L11" s="2" t="s">
        <v>366</v>
      </c>
      <c r="N11" s="15"/>
    </row>
    <row r="12" spans="1:14" x14ac:dyDescent="0.25">
      <c r="A12" s="7"/>
      <c r="B12" s="6"/>
      <c r="C12" s="6"/>
      <c r="D12" s="13">
        <v>21100070</v>
      </c>
      <c r="E12" s="206" t="s">
        <v>485</v>
      </c>
      <c r="F12" s="52"/>
      <c r="G12" s="28">
        <f t="shared" si="3"/>
        <v>1496</v>
      </c>
      <c r="H12" s="16">
        <f t="shared" si="1"/>
        <v>1353</v>
      </c>
      <c r="I12" s="207">
        <v>150</v>
      </c>
      <c r="J12" s="208">
        <v>9.02</v>
      </c>
      <c r="K12" s="27">
        <f t="shared" si="2"/>
        <v>4.3158927247063323E-3</v>
      </c>
      <c r="L12" s="2" t="s">
        <v>366</v>
      </c>
      <c r="N12" s="15"/>
    </row>
    <row r="13" spans="1:14" x14ac:dyDescent="0.25">
      <c r="A13" s="7"/>
      <c r="B13" s="6"/>
      <c r="C13" s="6"/>
      <c r="D13" s="13">
        <v>21100076</v>
      </c>
      <c r="E13" s="206" t="s">
        <v>328</v>
      </c>
      <c r="F13" s="52"/>
      <c r="G13" s="28">
        <f t="shared" si="3"/>
        <v>352</v>
      </c>
      <c r="H13" s="16">
        <f t="shared" si="1"/>
        <v>319</v>
      </c>
      <c r="I13" s="207">
        <v>50</v>
      </c>
      <c r="J13" s="208">
        <v>6.38</v>
      </c>
      <c r="K13" s="27">
        <f t="shared" si="2"/>
        <v>1.017568203386046E-3</v>
      </c>
      <c r="L13" s="2" t="s">
        <v>365</v>
      </c>
      <c r="N13" s="15"/>
    </row>
    <row r="14" spans="1:14" x14ac:dyDescent="0.25">
      <c r="A14" s="7"/>
      <c r="B14" s="6"/>
      <c r="C14" s="6"/>
      <c r="D14" s="13">
        <v>21100079</v>
      </c>
      <c r="E14" s="206" t="s">
        <v>486</v>
      </c>
      <c r="F14" s="52"/>
      <c r="G14" s="28">
        <f t="shared" si="3"/>
        <v>17154</v>
      </c>
      <c r="H14" s="16">
        <f t="shared" si="1"/>
        <v>15504.999999999998</v>
      </c>
      <c r="I14" s="207">
        <v>350</v>
      </c>
      <c r="J14" s="208">
        <v>44.3</v>
      </c>
      <c r="K14" s="27">
        <f t="shared" si="2"/>
        <v>4.945891847492364E-2</v>
      </c>
      <c r="L14" s="2" t="s">
        <v>365</v>
      </c>
      <c r="N14" s="15"/>
    </row>
    <row r="15" spans="1:14" x14ac:dyDescent="0.25">
      <c r="A15" s="7"/>
      <c r="B15" s="6"/>
      <c r="C15" s="6"/>
      <c r="D15" s="14">
        <v>21100082</v>
      </c>
      <c r="E15" s="206" t="s">
        <v>487</v>
      </c>
      <c r="F15" s="52"/>
      <c r="G15" s="28">
        <f t="shared" si="3"/>
        <v>1936</v>
      </c>
      <c r="H15" s="16">
        <f t="shared" si="1"/>
        <v>1750</v>
      </c>
      <c r="I15" s="207">
        <v>50</v>
      </c>
      <c r="J15" s="208">
        <v>35</v>
      </c>
      <c r="K15" s="27">
        <f t="shared" si="2"/>
        <v>5.5822707082306593E-3</v>
      </c>
      <c r="L15" s="2" t="s">
        <v>365</v>
      </c>
      <c r="N15" s="15"/>
    </row>
    <row r="16" spans="1:14" x14ac:dyDescent="0.25">
      <c r="A16" s="7"/>
      <c r="B16" s="6"/>
      <c r="C16" s="6"/>
      <c r="D16" s="13">
        <v>21100084</v>
      </c>
      <c r="E16" s="206" t="s">
        <v>488</v>
      </c>
      <c r="F16" s="52"/>
      <c r="G16" s="28">
        <f t="shared" si="3"/>
        <v>663</v>
      </c>
      <c r="H16" s="16">
        <f t="shared" si="1"/>
        <v>600</v>
      </c>
      <c r="I16" s="207">
        <v>50</v>
      </c>
      <c r="J16" s="208">
        <v>12</v>
      </c>
      <c r="K16" s="27">
        <f t="shared" si="2"/>
        <v>1.9139213856790831E-3</v>
      </c>
      <c r="L16" s="2" t="s">
        <v>365</v>
      </c>
      <c r="N16" s="15"/>
    </row>
    <row r="17" spans="1:14" x14ac:dyDescent="0.25">
      <c r="A17" s="7"/>
      <c r="B17" s="6"/>
      <c r="C17" s="6"/>
      <c r="D17" s="13">
        <v>21100104</v>
      </c>
      <c r="E17" s="206" t="s">
        <v>489</v>
      </c>
      <c r="F17" s="52"/>
      <c r="G17" s="28">
        <f t="shared" si="3"/>
        <v>2655</v>
      </c>
      <c r="H17" s="16">
        <f t="shared" si="1"/>
        <v>2400</v>
      </c>
      <c r="I17" s="207">
        <v>4000</v>
      </c>
      <c r="J17" s="208">
        <v>0.6</v>
      </c>
      <c r="K17" s="27">
        <f t="shared" si="2"/>
        <v>7.6556855427163326E-3</v>
      </c>
      <c r="L17" s="2" t="s">
        <v>365</v>
      </c>
      <c r="N17" s="15"/>
    </row>
    <row r="18" spans="1:14" x14ac:dyDescent="0.25">
      <c r="A18" s="7"/>
      <c r="B18" s="6"/>
      <c r="C18" s="6"/>
      <c r="D18" s="13">
        <v>21100109</v>
      </c>
      <c r="E18" s="206" t="s">
        <v>490</v>
      </c>
      <c r="F18" s="52"/>
      <c r="G18" s="28">
        <f t="shared" si="3"/>
        <v>1537</v>
      </c>
      <c r="H18" s="16">
        <f t="shared" si="1"/>
        <v>1390</v>
      </c>
      <c r="I18" s="207">
        <v>100</v>
      </c>
      <c r="J18" s="208">
        <v>13.9</v>
      </c>
      <c r="K18" s="27">
        <f t="shared" si="2"/>
        <v>4.4339178768232094E-3</v>
      </c>
      <c r="L18" s="2" t="s">
        <v>366</v>
      </c>
      <c r="N18" s="15"/>
    </row>
    <row r="19" spans="1:14" x14ac:dyDescent="0.25">
      <c r="A19" s="7"/>
      <c r="B19" s="6"/>
      <c r="C19" s="6"/>
      <c r="D19" s="13">
        <v>21100121</v>
      </c>
      <c r="E19" s="206" t="s">
        <v>330</v>
      </c>
      <c r="F19" s="52"/>
      <c r="G19" s="28">
        <f t="shared" si="3"/>
        <v>35</v>
      </c>
      <c r="H19" s="16">
        <f t="shared" si="1"/>
        <v>32</v>
      </c>
      <c r="I19" s="207">
        <v>100</v>
      </c>
      <c r="J19" s="208">
        <v>0.32</v>
      </c>
      <c r="K19" s="27">
        <f t="shared" si="2"/>
        <v>1.0207580723621777E-4</v>
      </c>
      <c r="L19" s="2" t="s">
        <v>365</v>
      </c>
      <c r="N19" s="15"/>
    </row>
    <row r="20" spans="1:14" x14ac:dyDescent="0.25">
      <c r="A20" s="7"/>
      <c r="B20" s="6"/>
      <c r="C20" s="6"/>
      <c r="D20" s="13">
        <v>21100133</v>
      </c>
      <c r="E20" s="206" t="s">
        <v>491</v>
      </c>
      <c r="F20" s="52"/>
      <c r="G20" s="28">
        <f t="shared" si="3"/>
        <v>132121</v>
      </c>
      <c r="H20" s="16">
        <f t="shared" si="1"/>
        <v>119420</v>
      </c>
      <c r="I20" s="207">
        <v>1000</v>
      </c>
      <c r="J20" s="208">
        <v>119.42</v>
      </c>
      <c r="K20" s="27">
        <f t="shared" si="2"/>
        <v>0.38093415312966022</v>
      </c>
      <c r="L20" s="2" t="s">
        <v>369</v>
      </c>
      <c r="N20" s="15"/>
    </row>
    <row r="21" spans="1:14" x14ac:dyDescent="0.25">
      <c r="A21" s="7"/>
      <c r="B21" s="6"/>
      <c r="C21" s="6"/>
      <c r="D21" s="13">
        <v>21100144</v>
      </c>
      <c r="E21" s="206" t="s">
        <v>492</v>
      </c>
      <c r="F21" s="52"/>
      <c r="G21" s="28">
        <f t="shared" si="3"/>
        <v>1261</v>
      </c>
      <c r="H21" s="16">
        <f t="shared" si="1"/>
        <v>1140</v>
      </c>
      <c r="I21" s="207">
        <v>30</v>
      </c>
      <c r="J21" s="208">
        <v>38</v>
      </c>
      <c r="K21" s="27">
        <f t="shared" si="2"/>
        <v>3.636450632790258E-3</v>
      </c>
      <c r="L21" s="2" t="s">
        <v>367</v>
      </c>
      <c r="N21" s="15"/>
    </row>
    <row r="22" spans="1:14" x14ac:dyDescent="0.25">
      <c r="A22" s="7"/>
      <c r="B22" s="6"/>
      <c r="C22" s="6"/>
      <c r="D22" s="13">
        <v>21100153</v>
      </c>
      <c r="E22" s="206" t="s">
        <v>493</v>
      </c>
      <c r="F22" s="52"/>
      <c r="G22" s="28">
        <f t="shared" si="3"/>
        <v>41521</v>
      </c>
      <c r="H22" s="16">
        <f t="shared" si="1"/>
        <v>37530</v>
      </c>
      <c r="I22" s="207">
        <v>30</v>
      </c>
      <c r="J22" s="208">
        <v>1251</v>
      </c>
      <c r="K22" s="27">
        <f t="shared" si="2"/>
        <v>0.11971578267422665</v>
      </c>
      <c r="L22" s="2" t="s">
        <v>365</v>
      </c>
      <c r="N22" s="15"/>
    </row>
    <row r="23" spans="1:14" x14ac:dyDescent="0.25">
      <c r="A23" s="7"/>
      <c r="B23" s="6"/>
      <c r="C23" s="6"/>
      <c r="D23" s="13">
        <v>21100154</v>
      </c>
      <c r="E23" s="206" t="s">
        <v>494</v>
      </c>
      <c r="F23" s="52"/>
      <c r="G23" s="28">
        <f t="shared" si="3"/>
        <v>1140</v>
      </c>
      <c r="H23" s="16">
        <f t="shared" ref="H23" si="4">+I23*J23</f>
        <v>1030.5</v>
      </c>
      <c r="I23" s="207">
        <v>50</v>
      </c>
      <c r="J23" s="208">
        <v>20.61</v>
      </c>
      <c r="K23" s="27">
        <f t="shared" si="2"/>
        <v>3.2871599799038256E-3</v>
      </c>
      <c r="L23" s="2" t="s">
        <v>365</v>
      </c>
      <c r="N23" s="15"/>
    </row>
    <row r="24" spans="1:14" x14ac:dyDescent="0.25">
      <c r="A24" s="7"/>
      <c r="B24" s="6"/>
      <c r="C24" s="6"/>
      <c r="D24" s="13">
        <v>21100185</v>
      </c>
      <c r="E24" s="206" t="s">
        <v>495</v>
      </c>
      <c r="F24" s="52"/>
      <c r="G24" s="28">
        <f t="shared" si="3"/>
        <v>1140</v>
      </c>
      <c r="H24" s="16">
        <f t="shared" si="1"/>
        <v>1030.5</v>
      </c>
      <c r="I24" s="207">
        <v>50</v>
      </c>
      <c r="J24" s="208">
        <v>20.61</v>
      </c>
      <c r="K24" s="27">
        <f t="shared" si="2"/>
        <v>3.2871599799038256E-3</v>
      </c>
      <c r="L24" s="2" t="s">
        <v>365</v>
      </c>
      <c r="N24" s="15"/>
    </row>
    <row r="25" spans="1:14" x14ac:dyDescent="0.25">
      <c r="A25" s="7"/>
      <c r="B25" s="6"/>
      <c r="C25" s="6"/>
      <c r="D25" s="13">
        <v>21100197</v>
      </c>
      <c r="E25" s="212" t="s">
        <v>496</v>
      </c>
      <c r="F25" s="213"/>
      <c r="G25" s="28">
        <f t="shared" si="3"/>
        <v>29752</v>
      </c>
      <c r="H25" s="215">
        <f t="shared" si="1"/>
        <v>26892.000000000004</v>
      </c>
      <c r="I25" s="216">
        <v>20</v>
      </c>
      <c r="J25" s="218">
        <v>1344.6000000000001</v>
      </c>
      <c r="K25" s="219">
        <f t="shared" si="2"/>
        <v>8.5781956506136528E-2</v>
      </c>
      <c r="L25" s="2" t="s">
        <v>367</v>
      </c>
      <c r="N25" s="15"/>
    </row>
    <row r="26" spans="1:14" x14ac:dyDescent="0.25">
      <c r="A26" s="7"/>
      <c r="B26" s="6"/>
      <c r="C26" s="6"/>
      <c r="D26" s="14">
        <v>21100202</v>
      </c>
      <c r="E26" s="217" t="s">
        <v>497</v>
      </c>
      <c r="F26" s="213"/>
      <c r="G26" s="214">
        <f t="shared" si="0"/>
        <v>0</v>
      </c>
      <c r="H26" s="215">
        <f t="shared" si="1"/>
        <v>0</v>
      </c>
      <c r="I26" s="216">
        <v>0</v>
      </c>
      <c r="J26" s="218">
        <v>3460</v>
      </c>
      <c r="K26" s="219">
        <f t="shared" si="2"/>
        <v>0</v>
      </c>
      <c r="L26" s="220"/>
      <c r="N26" s="15"/>
    </row>
    <row r="27" spans="1:14" x14ac:dyDescent="0.25">
      <c r="A27" s="7"/>
      <c r="B27" s="6"/>
      <c r="C27" s="6"/>
      <c r="D27" s="13">
        <v>21100216</v>
      </c>
      <c r="E27" s="206" t="s">
        <v>498</v>
      </c>
      <c r="F27" s="52"/>
      <c r="G27" s="28">
        <f t="shared" ref="G27:G37" si="5">TRUNC(K27*$F$2,0)</f>
        <v>2212</v>
      </c>
      <c r="H27" s="16">
        <f t="shared" si="1"/>
        <v>2000</v>
      </c>
      <c r="I27" s="207">
        <v>50</v>
      </c>
      <c r="J27" s="208">
        <v>40</v>
      </c>
      <c r="K27" s="27">
        <f t="shared" si="2"/>
        <v>6.3797379522636108E-3</v>
      </c>
      <c r="L27" s="2" t="s">
        <v>365</v>
      </c>
      <c r="N27" s="15"/>
    </row>
    <row r="28" spans="1:14" x14ac:dyDescent="0.25">
      <c r="A28" s="7"/>
      <c r="B28" s="6"/>
      <c r="C28" s="6"/>
      <c r="D28" s="13">
        <v>21100228</v>
      </c>
      <c r="E28" s="206" t="s">
        <v>499</v>
      </c>
      <c r="F28" s="52"/>
      <c r="G28" s="28">
        <f t="shared" si="5"/>
        <v>2349</v>
      </c>
      <c r="H28" s="16">
        <f t="shared" si="1"/>
        <v>2123.5</v>
      </c>
      <c r="I28" s="207">
        <v>50</v>
      </c>
      <c r="J28" s="208">
        <v>42.47</v>
      </c>
      <c r="K28" s="27">
        <f t="shared" si="2"/>
        <v>6.7736867708158887E-3</v>
      </c>
      <c r="L28" s="2" t="s">
        <v>365</v>
      </c>
      <c r="N28" s="15"/>
    </row>
    <row r="29" spans="1:14" x14ac:dyDescent="0.25">
      <c r="A29" s="7"/>
      <c r="B29" s="6"/>
      <c r="C29" s="6"/>
      <c r="D29" s="210">
        <v>21100259</v>
      </c>
      <c r="E29" s="206" t="s">
        <v>500</v>
      </c>
      <c r="F29" s="52"/>
      <c r="G29" s="28">
        <f t="shared" si="5"/>
        <v>8297</v>
      </c>
      <c r="H29" s="16">
        <f t="shared" si="1"/>
        <v>7500</v>
      </c>
      <c r="I29" s="207">
        <v>300</v>
      </c>
      <c r="J29" s="208">
        <v>25</v>
      </c>
      <c r="K29" s="27">
        <f t="shared" si="2"/>
        <v>2.392401732098854E-2</v>
      </c>
      <c r="L29" s="2" t="s">
        <v>367</v>
      </c>
      <c r="N29" s="15"/>
    </row>
    <row r="30" spans="1:14" x14ac:dyDescent="0.25">
      <c r="A30" s="7"/>
      <c r="B30" s="6"/>
      <c r="C30" s="6"/>
      <c r="D30" s="13">
        <v>21100261</v>
      </c>
      <c r="E30" s="206" t="s">
        <v>501</v>
      </c>
      <c r="F30" s="52"/>
      <c r="G30" s="28">
        <f t="shared" si="5"/>
        <v>5144</v>
      </c>
      <c r="H30" s="16">
        <f t="shared" si="1"/>
        <v>4650</v>
      </c>
      <c r="I30" s="207">
        <v>3000</v>
      </c>
      <c r="J30" s="208">
        <v>1.55</v>
      </c>
      <c r="K30" s="27">
        <f t="shared" si="2"/>
        <v>1.4832890739012896E-2</v>
      </c>
      <c r="L30" s="2" t="s">
        <v>365</v>
      </c>
      <c r="N30" s="15"/>
    </row>
    <row r="31" spans="1:14" x14ac:dyDescent="0.25">
      <c r="A31" s="7"/>
      <c r="B31" s="6"/>
      <c r="C31" s="6"/>
      <c r="D31" s="13">
        <v>21100263</v>
      </c>
      <c r="E31" s="206" t="s">
        <v>502</v>
      </c>
      <c r="F31" s="52"/>
      <c r="G31" s="28">
        <f t="shared" si="5"/>
        <v>4314</v>
      </c>
      <c r="H31" s="16">
        <f t="shared" si="1"/>
        <v>3900</v>
      </c>
      <c r="I31" s="207">
        <v>300</v>
      </c>
      <c r="J31" s="208">
        <v>13</v>
      </c>
      <c r="K31" s="27">
        <f t="shared" si="2"/>
        <v>1.2440489006914041E-2</v>
      </c>
      <c r="L31" s="2" t="s">
        <v>365</v>
      </c>
      <c r="N31" s="15"/>
    </row>
    <row r="32" spans="1:14" x14ac:dyDescent="0.25">
      <c r="A32" s="7">
        <v>21401</v>
      </c>
      <c r="B32" s="6"/>
      <c r="C32" s="6"/>
      <c r="D32" s="13">
        <v>21400006</v>
      </c>
      <c r="E32" s="206" t="s">
        <v>503</v>
      </c>
      <c r="F32" s="52"/>
      <c r="G32" s="28">
        <f t="shared" si="5"/>
        <v>1659</v>
      </c>
      <c r="H32" s="16">
        <f t="shared" si="1"/>
        <v>1500</v>
      </c>
      <c r="I32" s="207">
        <v>300</v>
      </c>
      <c r="J32" s="208">
        <v>5</v>
      </c>
      <c r="K32" s="27">
        <f t="shared" si="2"/>
        <v>4.7848034641977078E-3</v>
      </c>
      <c r="L32" s="2" t="s">
        <v>365</v>
      </c>
      <c r="N32" s="15"/>
    </row>
    <row r="33" spans="1:14" x14ac:dyDescent="0.25">
      <c r="A33" s="7"/>
      <c r="B33" s="6"/>
      <c r="C33" s="6"/>
      <c r="D33" s="13">
        <v>21400024</v>
      </c>
      <c r="E33" s="206" t="s">
        <v>505</v>
      </c>
      <c r="F33" s="52"/>
      <c r="G33" s="28">
        <f t="shared" si="5"/>
        <v>165</v>
      </c>
      <c r="H33" s="16">
        <f t="shared" si="1"/>
        <v>150</v>
      </c>
      <c r="I33" s="207">
        <v>5</v>
      </c>
      <c r="J33" s="208">
        <v>30</v>
      </c>
      <c r="K33" s="27">
        <f t="shared" si="2"/>
        <v>4.7848034641977078E-4</v>
      </c>
      <c r="L33" s="2" t="s">
        <v>365</v>
      </c>
      <c r="N33" s="15"/>
    </row>
    <row r="34" spans="1:14" x14ac:dyDescent="0.25">
      <c r="A34" s="7"/>
      <c r="B34" s="6"/>
      <c r="C34" s="6"/>
      <c r="D34" s="13">
        <v>21400026</v>
      </c>
      <c r="E34" s="206" t="s">
        <v>506</v>
      </c>
      <c r="F34" s="52"/>
      <c r="G34" s="28">
        <f t="shared" si="5"/>
        <v>995</v>
      </c>
      <c r="H34" s="16">
        <f t="shared" ref="H34:H36" si="6">+I34*J34</f>
        <v>900</v>
      </c>
      <c r="I34" s="207">
        <v>3</v>
      </c>
      <c r="J34" s="208">
        <v>300</v>
      </c>
      <c r="K34" s="27">
        <f t="shared" si="2"/>
        <v>2.8708820785186247E-3</v>
      </c>
      <c r="L34" s="2" t="s">
        <v>365</v>
      </c>
      <c r="N34" s="15"/>
    </row>
    <row r="35" spans="1:14" x14ac:dyDescent="0.25">
      <c r="A35" s="7"/>
      <c r="B35" s="6"/>
      <c r="C35" s="6"/>
      <c r="D35" s="13">
        <v>21400027</v>
      </c>
      <c r="E35" s="206" t="s">
        <v>507</v>
      </c>
      <c r="F35" s="52"/>
      <c r="G35" s="28">
        <f t="shared" si="5"/>
        <v>13276</v>
      </c>
      <c r="H35" s="16">
        <f t="shared" si="6"/>
        <v>12000</v>
      </c>
      <c r="I35" s="207">
        <v>100</v>
      </c>
      <c r="J35" s="208">
        <v>120</v>
      </c>
      <c r="K35" s="27">
        <f t="shared" si="2"/>
        <v>3.8278427713581663E-2</v>
      </c>
      <c r="L35" s="2" t="s">
        <v>365</v>
      </c>
      <c r="N35" s="15"/>
    </row>
    <row r="36" spans="1:14" x14ac:dyDescent="0.25">
      <c r="A36" s="7"/>
      <c r="B36" s="6"/>
      <c r="C36" s="6"/>
      <c r="D36" s="13">
        <v>21400028</v>
      </c>
      <c r="E36" s="206" t="s">
        <v>508</v>
      </c>
      <c r="F36" s="52"/>
      <c r="G36" s="28">
        <f t="shared" si="5"/>
        <v>829</v>
      </c>
      <c r="H36" s="16">
        <f t="shared" si="6"/>
        <v>750</v>
      </c>
      <c r="I36" s="207">
        <v>10</v>
      </c>
      <c r="J36" s="208">
        <v>75</v>
      </c>
      <c r="K36" s="27">
        <f t="shared" si="2"/>
        <v>2.3924017320988539E-3</v>
      </c>
      <c r="L36" s="2" t="s">
        <v>365</v>
      </c>
      <c r="N36" s="15"/>
    </row>
    <row r="37" spans="1:14" ht="24" x14ac:dyDescent="0.25">
      <c r="A37" s="7"/>
      <c r="B37" s="6"/>
      <c r="C37" s="6"/>
      <c r="D37" s="13">
        <v>21400029</v>
      </c>
      <c r="E37" s="206" t="s">
        <v>509</v>
      </c>
      <c r="F37" s="52"/>
      <c r="G37" s="28">
        <f t="shared" si="5"/>
        <v>4148</v>
      </c>
      <c r="H37" s="16">
        <f>+I37*J37</f>
        <v>3750</v>
      </c>
      <c r="I37" s="207">
        <v>50</v>
      </c>
      <c r="J37" s="208">
        <v>75</v>
      </c>
      <c r="K37" s="27">
        <f t="shared" si="2"/>
        <v>1.196200866049427E-2</v>
      </c>
      <c r="L37" s="2" t="s">
        <v>365</v>
      </c>
      <c r="M37" s="43">
        <f>SUM(H3:H37)</f>
        <v>313492.5</v>
      </c>
      <c r="N37" s="26">
        <f>SUM(K3:K37)</f>
        <v>1.0000000000000002</v>
      </c>
    </row>
    <row r="38" spans="1:14" ht="14.25" customHeight="1" x14ac:dyDescent="0.25">
      <c r="A38" s="7">
        <v>21201</v>
      </c>
      <c r="B38" s="6">
        <v>1</v>
      </c>
      <c r="C38" s="6">
        <v>1</v>
      </c>
      <c r="D38" s="7"/>
      <c r="E38" s="6" t="s">
        <v>4</v>
      </c>
      <c r="F38" s="297">
        <f>+'PEF2020'!S3</f>
        <v>161143</v>
      </c>
      <c r="G38" s="60"/>
      <c r="K38" s="26"/>
    </row>
    <row r="39" spans="1:14" ht="14.25" customHeight="1" x14ac:dyDescent="0.25">
      <c r="A39" s="22"/>
      <c r="B39" s="22" t="str">
        <f t="shared" ref="B39" si="7">MID(A39,1,4)</f>
        <v/>
      </c>
      <c r="C39" s="24" t="s">
        <v>28</v>
      </c>
      <c r="D39" s="108">
        <v>21200030</v>
      </c>
      <c r="E39" s="109" t="s">
        <v>28</v>
      </c>
      <c r="F39" s="110"/>
      <c r="G39" s="58">
        <f>+F38</f>
        <v>161143</v>
      </c>
      <c r="H39" s="155"/>
      <c r="I39" s="156"/>
      <c r="J39" s="155"/>
      <c r="K39" s="157"/>
      <c r="L39" s="2" t="s">
        <v>365</v>
      </c>
    </row>
    <row r="40" spans="1:14" ht="14.25" customHeight="1" x14ac:dyDescent="0.25">
      <c r="A40" s="17" t="s">
        <v>173</v>
      </c>
      <c r="B40" s="10">
        <v>1</v>
      </c>
      <c r="C40" s="10">
        <v>1</v>
      </c>
      <c r="D40" s="111"/>
      <c r="E40" s="112" t="s">
        <v>5</v>
      </c>
      <c r="F40" s="297">
        <f>+'PEF2020'!S5+'PEF2020'!S6+'PEF2020'!S7</f>
        <v>140649</v>
      </c>
      <c r="G40" s="114"/>
      <c r="H40" s="155"/>
      <c r="I40" s="156"/>
      <c r="J40" s="155"/>
      <c r="K40" s="157"/>
    </row>
    <row r="41" spans="1:14" ht="14.25" customHeight="1" x14ac:dyDescent="0.25">
      <c r="A41" s="22"/>
      <c r="B41" s="10"/>
      <c r="C41" s="10"/>
      <c r="D41" s="108">
        <v>21500042</v>
      </c>
      <c r="E41" s="109" t="s">
        <v>29</v>
      </c>
      <c r="F41" s="110"/>
      <c r="G41" s="58">
        <f>+F40*0.3</f>
        <v>42194.7</v>
      </c>
      <c r="H41" s="155"/>
      <c r="I41" s="156">
        <v>30</v>
      </c>
      <c r="J41" s="155"/>
      <c r="K41" s="157"/>
      <c r="L41" s="2" t="s">
        <v>365</v>
      </c>
    </row>
    <row r="42" spans="1:14" ht="14.25" customHeight="1" x14ac:dyDescent="0.25">
      <c r="A42" s="22"/>
      <c r="B42" s="35"/>
      <c r="C42" s="35"/>
      <c r="D42" s="115">
        <v>21500020</v>
      </c>
      <c r="E42" s="109" t="s">
        <v>30</v>
      </c>
      <c r="F42" s="116"/>
      <c r="G42" s="58">
        <f>+F40*0.7</f>
        <v>98454.299999999988</v>
      </c>
      <c r="H42" s="155"/>
      <c r="I42" s="156">
        <v>30</v>
      </c>
      <c r="J42" s="155"/>
      <c r="K42" s="157"/>
      <c r="L42" s="2" t="s">
        <v>365</v>
      </c>
    </row>
    <row r="43" spans="1:14" ht="16.5" customHeight="1" x14ac:dyDescent="0.25">
      <c r="A43" s="17">
        <v>21601</v>
      </c>
      <c r="B43" s="42"/>
      <c r="C43" s="42"/>
      <c r="D43" s="117"/>
      <c r="E43" s="118" t="s">
        <v>504</v>
      </c>
      <c r="F43" s="297">
        <f>+'PEF2020'!S8+'PEF2020'!S9+'PEF2020'!S10</f>
        <v>114857</v>
      </c>
      <c r="G43" s="317"/>
      <c r="H43" s="158"/>
      <c r="I43" s="159"/>
      <c r="J43" s="158"/>
      <c r="K43" s="160"/>
      <c r="L43" s="44"/>
    </row>
    <row r="44" spans="1:14" ht="16.5" customHeight="1" x14ac:dyDescent="0.25">
      <c r="A44" s="310"/>
      <c r="B44" s="42"/>
      <c r="C44" s="42"/>
      <c r="D44" s="117">
        <v>21600014</v>
      </c>
      <c r="E44" s="316" t="s">
        <v>437</v>
      </c>
      <c r="F44" s="114"/>
      <c r="G44" s="28">
        <f>K44*$F$43</f>
        <v>2006.235807860262</v>
      </c>
      <c r="H44" s="16">
        <f>+I44*J44</f>
        <v>4000</v>
      </c>
      <c r="I44" s="207">
        <v>200</v>
      </c>
      <c r="J44" s="208">
        <v>20</v>
      </c>
      <c r="K44" s="27">
        <f>+H44/$M$44</f>
        <v>1.7467248908296942E-2</v>
      </c>
      <c r="L44" s="2" t="s">
        <v>365</v>
      </c>
      <c r="M44" s="43">
        <f>SUM(H44:H53)</f>
        <v>229000</v>
      </c>
      <c r="N44" s="26"/>
    </row>
    <row r="45" spans="1:14" ht="16.5" customHeight="1" x14ac:dyDescent="0.25">
      <c r="A45" s="77"/>
      <c r="B45" s="42"/>
      <c r="C45" s="42"/>
      <c r="D45" s="117">
        <v>21600017</v>
      </c>
      <c r="E45" s="316" t="s">
        <v>438</v>
      </c>
      <c r="F45" s="114"/>
      <c r="G45" s="28">
        <f t="shared" ref="G45:G53" si="8">+K45*$F$43</f>
        <v>2507.7947598253272</v>
      </c>
      <c r="H45" s="16">
        <f t="shared" ref="H45:H53" si="9">+I45*J45</f>
        <v>5000</v>
      </c>
      <c r="I45" s="207">
        <v>200</v>
      </c>
      <c r="J45" s="208">
        <v>25</v>
      </c>
      <c r="K45" s="27">
        <f t="shared" ref="K45:K53" si="10">+H45/$M$44</f>
        <v>2.1834061135371178E-2</v>
      </c>
      <c r="L45" s="2" t="s">
        <v>365</v>
      </c>
      <c r="M45" s="43"/>
      <c r="N45" s="26"/>
    </row>
    <row r="46" spans="1:14" ht="16.5" customHeight="1" x14ac:dyDescent="0.25">
      <c r="A46" s="77"/>
      <c r="B46" s="42"/>
      <c r="C46" s="42"/>
      <c r="D46" s="117">
        <v>21600020</v>
      </c>
      <c r="E46" s="316" t="s">
        <v>439</v>
      </c>
      <c r="F46" s="114"/>
      <c r="G46" s="28">
        <f t="shared" si="8"/>
        <v>501.55895196506549</v>
      </c>
      <c r="H46" s="16">
        <f t="shared" si="9"/>
        <v>1000</v>
      </c>
      <c r="I46" s="207">
        <v>50</v>
      </c>
      <c r="J46" s="208">
        <v>20</v>
      </c>
      <c r="K46" s="27">
        <f t="shared" si="10"/>
        <v>4.3668122270742356E-3</v>
      </c>
      <c r="L46" s="2" t="s">
        <v>365</v>
      </c>
      <c r="M46" s="43"/>
      <c r="N46" s="26"/>
    </row>
    <row r="47" spans="1:14" ht="16.5" customHeight="1" x14ac:dyDescent="0.25">
      <c r="A47" s="77"/>
      <c r="B47" s="42"/>
      <c r="C47" s="42"/>
      <c r="D47" s="117">
        <v>21600042</v>
      </c>
      <c r="E47" s="316" t="s">
        <v>440</v>
      </c>
      <c r="F47" s="114"/>
      <c r="G47" s="28">
        <f t="shared" si="8"/>
        <v>22570.152838427945</v>
      </c>
      <c r="H47" s="16">
        <f t="shared" si="9"/>
        <v>45000</v>
      </c>
      <c r="I47" s="207">
        <v>1000</v>
      </c>
      <c r="J47" s="208">
        <v>45</v>
      </c>
      <c r="K47" s="27">
        <f t="shared" si="10"/>
        <v>0.1965065502183406</v>
      </c>
      <c r="L47" s="2" t="s">
        <v>367</v>
      </c>
      <c r="M47" s="43"/>
      <c r="N47" s="26"/>
    </row>
    <row r="48" spans="1:14" ht="16.5" customHeight="1" x14ac:dyDescent="0.25">
      <c r="A48" s="77"/>
      <c r="B48" s="42"/>
      <c r="C48" s="42"/>
      <c r="D48" s="117">
        <v>21600043</v>
      </c>
      <c r="E48" s="316" t="s">
        <v>441</v>
      </c>
      <c r="F48" s="114"/>
      <c r="G48" s="28">
        <f t="shared" si="8"/>
        <v>19560.799126637554</v>
      </c>
      <c r="H48" s="16">
        <f t="shared" si="9"/>
        <v>39000</v>
      </c>
      <c r="I48" s="207">
        <v>1000</v>
      </c>
      <c r="J48" s="208">
        <v>39</v>
      </c>
      <c r="K48" s="27">
        <f t="shared" si="10"/>
        <v>0.1703056768558952</v>
      </c>
      <c r="L48" s="2" t="s">
        <v>367</v>
      </c>
      <c r="M48" s="43"/>
      <c r="N48" s="26"/>
    </row>
    <row r="49" spans="1:15" ht="16.5" customHeight="1" x14ac:dyDescent="0.25">
      <c r="A49" s="77"/>
      <c r="B49" s="42"/>
      <c r="C49" s="42"/>
      <c r="D49" s="117">
        <v>21600054</v>
      </c>
      <c r="E49" s="316" t="s">
        <v>442</v>
      </c>
      <c r="F49" s="114"/>
      <c r="G49" s="28">
        <f t="shared" si="8"/>
        <v>501.55895196506549</v>
      </c>
      <c r="H49" s="16">
        <f t="shared" si="9"/>
        <v>1000</v>
      </c>
      <c r="I49" s="207">
        <v>50</v>
      </c>
      <c r="J49" s="208">
        <v>20</v>
      </c>
      <c r="K49" s="27">
        <f t="shared" si="10"/>
        <v>4.3668122270742356E-3</v>
      </c>
      <c r="L49" s="2" t="s">
        <v>365</v>
      </c>
      <c r="M49" s="43"/>
      <c r="N49" s="26"/>
    </row>
    <row r="50" spans="1:15" ht="16.5" customHeight="1" x14ac:dyDescent="0.25">
      <c r="A50" s="77"/>
      <c r="B50" s="42"/>
      <c r="C50" s="42"/>
      <c r="D50" s="117">
        <v>21600065</v>
      </c>
      <c r="E50" s="316" t="s">
        <v>443</v>
      </c>
      <c r="F50" s="114"/>
      <c r="G50" s="28">
        <f t="shared" si="8"/>
        <v>5015.5895196506544</v>
      </c>
      <c r="H50" s="16">
        <f t="shared" si="9"/>
        <v>10000</v>
      </c>
      <c r="I50" s="207">
        <v>200</v>
      </c>
      <c r="J50" s="208">
        <v>50</v>
      </c>
      <c r="K50" s="27">
        <f t="shared" si="10"/>
        <v>4.3668122270742356E-2</v>
      </c>
      <c r="L50" s="2" t="s">
        <v>365</v>
      </c>
      <c r="M50" s="43"/>
      <c r="N50" s="26"/>
    </row>
    <row r="51" spans="1:15" ht="16.5" customHeight="1" x14ac:dyDescent="0.25">
      <c r="A51" s="77"/>
      <c r="B51" s="42"/>
      <c r="C51" s="42"/>
      <c r="D51" s="117">
        <v>21600070</v>
      </c>
      <c r="E51" s="316" t="s">
        <v>444</v>
      </c>
      <c r="F51" s="114"/>
      <c r="G51" s="28">
        <f t="shared" si="8"/>
        <v>2507.7947598253272</v>
      </c>
      <c r="H51" s="16">
        <f t="shared" si="9"/>
        <v>5000</v>
      </c>
      <c r="I51" s="207">
        <v>200</v>
      </c>
      <c r="J51" s="208">
        <v>25</v>
      </c>
      <c r="K51" s="27">
        <f t="shared" si="10"/>
        <v>2.1834061135371178E-2</v>
      </c>
      <c r="L51" s="2" t="s">
        <v>365</v>
      </c>
      <c r="M51" s="43"/>
      <c r="N51" s="26"/>
    </row>
    <row r="52" spans="1:15" ht="16.5" customHeight="1" x14ac:dyDescent="0.25">
      <c r="A52" s="77"/>
      <c r="B52" s="42"/>
      <c r="C52" s="42"/>
      <c r="D52" s="117">
        <v>21600075</v>
      </c>
      <c r="E52" s="316" t="s">
        <v>445</v>
      </c>
      <c r="F52" s="114"/>
      <c r="G52" s="28">
        <f t="shared" si="8"/>
        <v>57679.279475982526</v>
      </c>
      <c r="H52" s="16">
        <f t="shared" si="9"/>
        <v>115000</v>
      </c>
      <c r="I52" s="207">
        <v>1000</v>
      </c>
      <c r="J52" s="208">
        <v>115</v>
      </c>
      <c r="K52" s="27">
        <f t="shared" si="10"/>
        <v>0.50218340611353707</v>
      </c>
      <c r="L52" s="2" t="s">
        <v>366</v>
      </c>
      <c r="M52" s="43"/>
      <c r="N52" s="26"/>
    </row>
    <row r="53" spans="1:15" ht="16.5" customHeight="1" x14ac:dyDescent="0.25">
      <c r="A53" s="20"/>
      <c r="B53" s="42"/>
      <c r="C53" s="42"/>
      <c r="D53" s="117">
        <v>21600076</v>
      </c>
      <c r="E53" s="316" t="s">
        <v>446</v>
      </c>
      <c r="F53" s="114"/>
      <c r="G53" s="28">
        <f t="shared" si="8"/>
        <v>2006.235807860262</v>
      </c>
      <c r="H53" s="16">
        <f t="shared" si="9"/>
        <v>4000</v>
      </c>
      <c r="I53" s="207">
        <v>200</v>
      </c>
      <c r="J53" s="208">
        <v>20</v>
      </c>
      <c r="K53" s="27">
        <f t="shared" si="10"/>
        <v>1.7467248908296942E-2</v>
      </c>
      <c r="L53" s="2" t="s">
        <v>366</v>
      </c>
      <c r="M53" s="43"/>
      <c r="N53" s="26"/>
    </row>
    <row r="54" spans="1:15" ht="30" x14ac:dyDescent="0.25">
      <c r="A54" s="119">
        <v>22103</v>
      </c>
      <c r="B54" s="154"/>
      <c r="C54" s="154"/>
      <c r="D54" s="117"/>
      <c r="E54" s="120" t="s">
        <v>327</v>
      </c>
      <c r="F54" s="297">
        <f>+'PEF2020'!S11</f>
        <v>27254</v>
      </c>
      <c r="G54" s="114"/>
      <c r="H54" s="158"/>
      <c r="I54" s="159"/>
      <c r="J54" s="158"/>
      <c r="K54" s="160"/>
      <c r="L54" s="44"/>
      <c r="M54" s="43"/>
      <c r="N54" s="26"/>
    </row>
    <row r="55" spans="1:15" ht="22.5" x14ac:dyDescent="0.25">
      <c r="A55" s="20"/>
      <c r="B55" s="42"/>
      <c r="C55" s="42"/>
      <c r="D55" s="148">
        <v>22100395</v>
      </c>
      <c r="E55" s="121" t="s">
        <v>370</v>
      </c>
      <c r="F55" s="113"/>
      <c r="G55" s="58">
        <f>+F54</f>
        <v>27254</v>
      </c>
      <c r="H55" s="158"/>
      <c r="I55" s="159">
        <v>500</v>
      </c>
      <c r="J55" s="158"/>
      <c r="K55" s="160"/>
      <c r="L55" s="2" t="s">
        <v>365</v>
      </c>
      <c r="M55" s="43"/>
      <c r="N55" s="26"/>
    </row>
    <row r="56" spans="1:15" ht="31.5" customHeight="1" x14ac:dyDescent="0.25">
      <c r="A56" s="20">
        <v>22104</v>
      </c>
      <c r="B56" s="21">
        <v>1</v>
      </c>
      <c r="C56" s="21">
        <v>1</v>
      </c>
      <c r="D56" s="111"/>
      <c r="E56" s="112" t="s">
        <v>6</v>
      </c>
      <c r="F56" s="297">
        <f>+'PEF2020'!S12+'PEF2020'!S13+'PEF2020'!S14</f>
        <v>493551</v>
      </c>
      <c r="G56" s="58"/>
      <c r="K56" s="15"/>
      <c r="L56" s="15"/>
      <c r="M56" s="15"/>
      <c r="N56" s="15"/>
      <c r="O56" s="15"/>
    </row>
    <row r="57" spans="1:15" ht="14.25" customHeight="1" x14ac:dyDescent="0.25">
      <c r="A57" s="22"/>
      <c r="B57" s="10"/>
      <c r="C57" s="10"/>
      <c r="D57" s="343">
        <v>22100011</v>
      </c>
      <c r="E57" s="121" t="s">
        <v>31</v>
      </c>
      <c r="F57" s="110"/>
      <c r="G57" s="58">
        <f>+F56*0.6</f>
        <v>296130.59999999998</v>
      </c>
      <c r="K57" s="15"/>
      <c r="L57" s="15"/>
      <c r="M57" s="15"/>
      <c r="N57" s="15"/>
      <c r="O57" s="15"/>
    </row>
    <row r="58" spans="1:15" ht="14.25" customHeight="1" x14ac:dyDescent="0.25">
      <c r="A58" s="22"/>
      <c r="B58" s="10"/>
      <c r="C58" s="10"/>
      <c r="D58" s="148">
        <v>22100029</v>
      </c>
      <c r="E58" s="121" t="s">
        <v>32</v>
      </c>
      <c r="F58" s="110"/>
      <c r="G58" s="58">
        <f>+F56*0.02</f>
        <v>9871.02</v>
      </c>
      <c r="K58" s="15"/>
      <c r="L58" s="15"/>
      <c r="M58" s="15"/>
      <c r="N58" s="15"/>
      <c r="O58" s="15"/>
    </row>
    <row r="59" spans="1:15" ht="14.25" customHeight="1" x14ac:dyDescent="0.25">
      <c r="A59" s="22"/>
      <c r="B59" s="10"/>
      <c r="C59" s="10"/>
      <c r="D59" s="148">
        <v>22100039</v>
      </c>
      <c r="E59" s="121" t="s">
        <v>33</v>
      </c>
      <c r="F59" s="110"/>
      <c r="G59" s="58">
        <f>+F56*0.07</f>
        <v>34548.57</v>
      </c>
      <c r="K59" s="15"/>
      <c r="L59" s="15"/>
      <c r="M59" s="15"/>
      <c r="N59" s="15"/>
      <c r="O59" s="15"/>
    </row>
    <row r="60" spans="1:15" ht="14.25" customHeight="1" x14ac:dyDescent="0.25">
      <c r="A60" s="22"/>
      <c r="B60" s="10"/>
      <c r="C60" s="10"/>
      <c r="D60" s="148">
        <v>22100040</v>
      </c>
      <c r="E60" s="121" t="s">
        <v>371</v>
      </c>
      <c r="F60" s="110"/>
      <c r="G60" s="58">
        <f>+F56*0.025</f>
        <v>12338.775000000001</v>
      </c>
      <c r="K60" s="15"/>
      <c r="L60" s="15"/>
      <c r="M60" s="15"/>
      <c r="N60" s="15"/>
      <c r="O60" s="15"/>
    </row>
    <row r="61" spans="1:15" ht="14.25" customHeight="1" x14ac:dyDescent="0.25">
      <c r="A61" s="22"/>
      <c r="B61" s="10"/>
      <c r="C61" s="10"/>
      <c r="D61" s="148">
        <v>22100110</v>
      </c>
      <c r="E61" s="121" t="s">
        <v>34</v>
      </c>
      <c r="F61" s="110"/>
      <c r="G61" s="58">
        <f>+F56*0.037</f>
        <v>18261.386999999999</v>
      </c>
      <c r="K61" s="15"/>
      <c r="L61" s="15"/>
      <c r="M61" s="15"/>
      <c r="N61" s="15"/>
      <c r="O61" s="15"/>
    </row>
    <row r="62" spans="1:15" ht="14.25" customHeight="1" x14ac:dyDescent="0.25">
      <c r="A62" s="22"/>
      <c r="B62" s="10"/>
      <c r="C62" s="10"/>
      <c r="D62" s="148">
        <v>22100125</v>
      </c>
      <c r="E62" s="121" t="s">
        <v>35</v>
      </c>
      <c r="F62" s="110"/>
      <c r="G62" s="58">
        <f>+F56*0.04</f>
        <v>19742.04</v>
      </c>
      <c r="K62" s="15"/>
      <c r="L62" s="15"/>
      <c r="M62" s="15"/>
      <c r="N62" s="15"/>
      <c r="O62" s="15"/>
    </row>
    <row r="63" spans="1:15" ht="14.25" customHeight="1" x14ac:dyDescent="0.25">
      <c r="A63" s="22"/>
      <c r="B63" s="10"/>
      <c r="C63" s="10"/>
      <c r="D63" s="148">
        <v>22100128</v>
      </c>
      <c r="E63" s="121" t="s">
        <v>36</v>
      </c>
      <c r="F63" s="110"/>
      <c r="G63" s="58">
        <f>+F56*0.03</f>
        <v>14806.529999999999</v>
      </c>
      <c r="K63" s="23"/>
      <c r="L63" s="15"/>
      <c r="M63" s="15"/>
      <c r="N63" s="15"/>
      <c r="O63" s="15"/>
    </row>
    <row r="64" spans="1:15" ht="14.25" customHeight="1" x14ac:dyDescent="0.25">
      <c r="A64" s="22"/>
      <c r="B64" s="10"/>
      <c r="C64" s="10"/>
      <c r="D64" s="148">
        <v>22100158</v>
      </c>
      <c r="E64" s="121" t="s">
        <v>447</v>
      </c>
      <c r="F64" s="110"/>
      <c r="G64" s="58">
        <f>+F56*0.05</f>
        <v>24677.550000000003</v>
      </c>
      <c r="K64" s="23"/>
      <c r="L64" s="15"/>
      <c r="M64" s="15"/>
      <c r="N64" s="15"/>
      <c r="O64" s="15"/>
    </row>
    <row r="65" spans="1:14" ht="14.25" customHeight="1" x14ac:dyDescent="0.25">
      <c r="A65" s="22"/>
      <c r="B65" s="10"/>
      <c r="C65" s="10"/>
      <c r="D65" s="148">
        <v>22100200</v>
      </c>
      <c r="E65" s="121" t="s">
        <v>37</v>
      </c>
      <c r="F65" s="110"/>
      <c r="G65" s="58">
        <f>+F56*0.02</f>
        <v>9871.02</v>
      </c>
      <c r="K65" s="23"/>
      <c r="L65" s="15"/>
      <c r="M65" s="15"/>
      <c r="N65" s="15"/>
    </row>
    <row r="66" spans="1:14" ht="14.25" customHeight="1" x14ac:dyDescent="0.25">
      <c r="A66" s="22"/>
      <c r="B66" s="10"/>
      <c r="C66" s="10"/>
      <c r="D66" s="148">
        <v>22100220</v>
      </c>
      <c r="E66" s="121" t="s">
        <v>38</v>
      </c>
      <c r="F66" s="110"/>
      <c r="G66" s="58">
        <f>+F56*0.03</f>
        <v>14806.529999999999</v>
      </c>
      <c r="K66" s="23"/>
      <c r="L66" s="15"/>
      <c r="M66" s="15"/>
      <c r="N66" s="15"/>
    </row>
    <row r="67" spans="1:14" ht="14.25" customHeight="1" x14ac:dyDescent="0.25">
      <c r="A67" s="22"/>
      <c r="B67" s="10"/>
      <c r="C67" s="10"/>
      <c r="D67" s="148">
        <v>22100245</v>
      </c>
      <c r="E67" s="121" t="s">
        <v>39</v>
      </c>
      <c r="F67" s="110"/>
      <c r="G67" s="58">
        <f>+F56*0.05</f>
        <v>24677.550000000003</v>
      </c>
      <c r="K67" s="23"/>
      <c r="L67" s="15"/>
      <c r="M67" s="15"/>
      <c r="N67" s="15"/>
    </row>
    <row r="68" spans="1:14" ht="14.25" customHeight="1" x14ac:dyDescent="0.25">
      <c r="A68" s="22"/>
      <c r="B68" s="10"/>
      <c r="C68" s="10"/>
      <c r="D68" s="148">
        <v>22100258</v>
      </c>
      <c r="E68" s="121" t="s">
        <v>40</v>
      </c>
      <c r="F68" s="110"/>
      <c r="G68" s="58">
        <f>+F56*0.025</f>
        <v>12338.775000000001</v>
      </c>
      <c r="K68" s="23"/>
      <c r="L68" s="15"/>
      <c r="M68" s="15"/>
      <c r="N68" s="15"/>
    </row>
    <row r="69" spans="1:14" ht="14.25" customHeight="1" x14ac:dyDescent="0.25">
      <c r="A69" s="22"/>
      <c r="B69" s="10"/>
      <c r="C69" s="10"/>
      <c r="D69" s="148">
        <v>22100259</v>
      </c>
      <c r="E69" s="121" t="s">
        <v>372</v>
      </c>
      <c r="F69" s="110"/>
      <c r="G69" s="58">
        <f>+F56*0.002</f>
        <v>987.10199999999998</v>
      </c>
      <c r="K69" s="23"/>
      <c r="L69" s="15"/>
      <c r="M69" s="15"/>
      <c r="N69" s="15"/>
    </row>
    <row r="70" spans="1:14" ht="14.25" customHeight="1" x14ac:dyDescent="0.25">
      <c r="A70" s="178"/>
      <c r="B70" s="10"/>
      <c r="C70" s="10"/>
      <c r="D70" s="179">
        <v>22100261</v>
      </c>
      <c r="E70" s="121" t="s">
        <v>41</v>
      </c>
      <c r="F70" s="110"/>
      <c r="G70" s="58">
        <f>+F56*0.001</f>
        <v>493.55099999999999</v>
      </c>
      <c r="K70" s="23"/>
      <c r="L70" s="15"/>
      <c r="M70" s="15"/>
      <c r="N70" s="15"/>
    </row>
    <row r="71" spans="1:14" ht="29.25" customHeight="1" x14ac:dyDescent="0.25">
      <c r="A71" s="20">
        <v>22106</v>
      </c>
      <c r="B71" s="35"/>
      <c r="C71" s="35"/>
      <c r="D71" s="179"/>
      <c r="E71" s="112" t="s">
        <v>336</v>
      </c>
      <c r="F71" s="297">
        <f>+'PEF2020'!S15</f>
        <v>20000</v>
      </c>
      <c r="G71" s="58"/>
      <c r="K71" s="23"/>
      <c r="L71" s="15"/>
      <c r="M71" s="15"/>
      <c r="N71" s="15"/>
    </row>
    <row r="72" spans="1:14" ht="14.25" customHeight="1" x14ac:dyDescent="0.2">
      <c r="A72" s="22"/>
      <c r="B72" s="35"/>
      <c r="C72" s="35"/>
      <c r="D72" s="331">
        <v>22100397</v>
      </c>
      <c r="E72" s="153" t="s">
        <v>336</v>
      </c>
      <c r="F72" s="110"/>
      <c r="G72" s="58">
        <f>+F71</f>
        <v>20000</v>
      </c>
      <c r="K72" s="23"/>
      <c r="L72" s="15"/>
      <c r="M72" s="15"/>
      <c r="N72" s="15"/>
    </row>
    <row r="73" spans="1:14" ht="14.25" customHeight="1" x14ac:dyDescent="0.25">
      <c r="A73" s="17">
        <v>22301</v>
      </c>
      <c r="B73" s="10"/>
      <c r="C73" s="10"/>
      <c r="D73" s="117"/>
      <c r="E73" s="344" t="s">
        <v>192</v>
      </c>
      <c r="F73" s="297">
        <f>+'PEF2020'!S16</f>
        <v>20571</v>
      </c>
      <c r="G73" s="58"/>
      <c r="K73" s="23"/>
      <c r="L73" s="15"/>
      <c r="M73" s="15"/>
      <c r="N73" s="15"/>
    </row>
    <row r="74" spans="1:14" ht="14.25" customHeight="1" x14ac:dyDescent="0.25">
      <c r="A74" s="17"/>
      <c r="B74" s="10"/>
      <c r="C74" s="10"/>
      <c r="D74" s="117">
        <v>22300014</v>
      </c>
      <c r="E74" s="121" t="s">
        <v>206</v>
      </c>
      <c r="F74" s="113"/>
      <c r="G74" s="58">
        <f>+$F$73*0.35</f>
        <v>7199.8499999999995</v>
      </c>
      <c r="K74" s="23"/>
      <c r="L74" s="15"/>
      <c r="M74" s="15"/>
      <c r="N74" s="15"/>
    </row>
    <row r="75" spans="1:14" ht="14.25" customHeight="1" x14ac:dyDescent="0.25">
      <c r="A75" s="17"/>
      <c r="B75" s="10"/>
      <c r="C75" s="10"/>
      <c r="D75" s="117">
        <v>22300024</v>
      </c>
      <c r="E75" s="121" t="s">
        <v>208</v>
      </c>
      <c r="F75" s="113"/>
      <c r="G75" s="58">
        <f>+$F$73*0.45</f>
        <v>9256.9500000000007</v>
      </c>
      <c r="K75" s="23"/>
      <c r="L75" s="15"/>
      <c r="M75" s="15"/>
      <c r="N75" s="15"/>
    </row>
    <row r="76" spans="1:14" ht="14.25" customHeight="1" x14ac:dyDescent="0.25">
      <c r="A76" s="17"/>
      <c r="B76" s="10"/>
      <c r="C76" s="10"/>
      <c r="D76" s="117">
        <v>22300056</v>
      </c>
      <c r="E76" s="121" t="s">
        <v>207</v>
      </c>
      <c r="F76" s="113"/>
      <c r="G76" s="58">
        <f>+$F$73*0.2</f>
        <v>4114.2</v>
      </c>
      <c r="K76" s="23"/>
      <c r="L76" s="15"/>
      <c r="M76" s="15"/>
      <c r="N76" s="15"/>
    </row>
    <row r="77" spans="1:14" ht="32.25" customHeight="1" x14ac:dyDescent="0.25">
      <c r="A77" s="345">
        <v>23501</v>
      </c>
      <c r="B77" s="95">
        <v>1</v>
      </c>
      <c r="C77" s="95">
        <v>1</v>
      </c>
      <c r="D77" s="119"/>
      <c r="E77" s="120" t="s">
        <v>448</v>
      </c>
      <c r="F77" s="51">
        <f>+'PEF2020'!S17</f>
        <v>5200</v>
      </c>
      <c r="G77" s="114"/>
      <c r="K77" s="23"/>
      <c r="L77" s="15"/>
      <c r="M77" s="15"/>
      <c r="N77" s="15"/>
    </row>
    <row r="78" spans="1:14" ht="22.5" customHeight="1" x14ac:dyDescent="0.25">
      <c r="A78" s="25"/>
      <c r="B78" s="45"/>
      <c r="C78" s="45"/>
      <c r="D78" s="108">
        <v>23500005</v>
      </c>
      <c r="E78" s="121" t="s">
        <v>449</v>
      </c>
      <c r="F78" s="122"/>
      <c r="G78" s="123">
        <f>+F77</f>
        <v>5200</v>
      </c>
      <c r="K78" s="23"/>
      <c r="L78" s="15"/>
      <c r="M78" s="15"/>
      <c r="N78" s="15"/>
    </row>
    <row r="79" spans="1:14" ht="18" customHeight="1" x14ac:dyDescent="0.25">
      <c r="A79" s="346">
        <v>24101</v>
      </c>
      <c r="B79" s="347"/>
      <c r="C79" s="347"/>
      <c r="D79" s="348"/>
      <c r="E79" s="349" t="s">
        <v>193</v>
      </c>
      <c r="F79" s="297">
        <f>+'PEF2020'!S18</f>
        <v>37000</v>
      </c>
      <c r="G79" s="58"/>
      <c r="K79" s="23"/>
      <c r="L79" s="15"/>
      <c r="M79" s="15"/>
      <c r="N79" s="15"/>
    </row>
    <row r="80" spans="1:14" ht="18" customHeight="1" x14ac:dyDescent="0.25">
      <c r="A80" s="20"/>
      <c r="B80" s="10"/>
      <c r="C80" s="10"/>
      <c r="D80" s="117">
        <v>24100001</v>
      </c>
      <c r="E80" s="121" t="s">
        <v>210</v>
      </c>
      <c r="F80" s="113"/>
      <c r="G80" s="58">
        <f>+$F$79*0.1</f>
        <v>3700</v>
      </c>
      <c r="K80" s="23"/>
      <c r="L80" s="15"/>
      <c r="M80" s="15"/>
      <c r="N80" s="15"/>
    </row>
    <row r="81" spans="1:15" ht="18" customHeight="1" x14ac:dyDescent="0.25">
      <c r="A81" s="20"/>
      <c r="B81" s="10"/>
      <c r="C81" s="10"/>
      <c r="D81" s="117">
        <v>24100006</v>
      </c>
      <c r="E81" s="121" t="s">
        <v>209</v>
      </c>
      <c r="F81" s="113"/>
      <c r="G81" s="58">
        <f>+$F$79*0.05</f>
        <v>1850</v>
      </c>
      <c r="K81" s="23"/>
      <c r="L81" s="15"/>
      <c r="M81" s="15"/>
      <c r="N81" s="15"/>
    </row>
    <row r="82" spans="1:15" ht="18" customHeight="1" x14ac:dyDescent="0.25">
      <c r="A82" s="20"/>
      <c r="B82" s="10"/>
      <c r="C82" s="10"/>
      <c r="D82" s="117">
        <v>24100081</v>
      </c>
      <c r="E82" s="121" t="s">
        <v>450</v>
      </c>
      <c r="F82" s="113"/>
      <c r="G82" s="58">
        <f>+$F$79*0.5</f>
        <v>18500</v>
      </c>
      <c r="K82" s="23"/>
      <c r="L82" s="15"/>
      <c r="M82" s="15"/>
      <c r="N82" s="15"/>
    </row>
    <row r="83" spans="1:15" ht="18" customHeight="1" x14ac:dyDescent="0.25">
      <c r="A83" s="20"/>
      <c r="B83" s="10"/>
      <c r="C83" s="10"/>
      <c r="D83" s="117">
        <v>24100179</v>
      </c>
      <c r="E83" s="121" t="s">
        <v>211</v>
      </c>
      <c r="F83" s="113"/>
      <c r="G83" s="58">
        <f>+$F$79*0.35</f>
        <v>12950</v>
      </c>
      <c r="H83" s="369"/>
      <c r="I83" s="370"/>
      <c r="J83" s="371"/>
      <c r="K83" s="370"/>
      <c r="L83" s="371"/>
      <c r="M83" s="371"/>
      <c r="N83" s="15"/>
    </row>
    <row r="84" spans="1:15" ht="18" customHeight="1" x14ac:dyDescent="0.25">
      <c r="A84" s="346">
        <v>24201</v>
      </c>
      <c r="B84" s="347"/>
      <c r="C84" s="347"/>
      <c r="D84" s="348"/>
      <c r="E84" s="349" t="s">
        <v>194</v>
      </c>
      <c r="F84" s="297">
        <f>+'PEF2020'!S19</f>
        <v>10000</v>
      </c>
      <c r="G84" s="58"/>
      <c r="K84" s="23"/>
      <c r="L84" s="15"/>
      <c r="M84" s="15"/>
      <c r="N84" s="15"/>
    </row>
    <row r="85" spans="1:15" ht="18" customHeight="1" x14ac:dyDescent="0.25">
      <c r="A85" s="20"/>
      <c r="B85" s="10"/>
      <c r="C85" s="10"/>
      <c r="D85" s="117">
        <v>24200007</v>
      </c>
      <c r="E85" s="121" t="s">
        <v>212</v>
      </c>
      <c r="F85" s="113"/>
      <c r="G85" s="58">
        <v>8000</v>
      </c>
      <c r="K85" s="23"/>
      <c r="L85" s="15"/>
      <c r="M85" s="15"/>
      <c r="N85" s="15"/>
    </row>
    <row r="86" spans="1:15" ht="18" customHeight="1" x14ac:dyDescent="0.25">
      <c r="A86" s="20"/>
      <c r="B86" s="10"/>
      <c r="C86" s="10"/>
      <c r="D86" s="117">
        <v>24200009</v>
      </c>
      <c r="E86" s="121" t="s">
        <v>213</v>
      </c>
      <c r="F86" s="113"/>
      <c r="G86" s="58">
        <v>2000</v>
      </c>
      <c r="K86" s="23"/>
      <c r="L86" s="15"/>
      <c r="M86" s="15"/>
      <c r="N86" s="15"/>
    </row>
    <row r="87" spans="1:15" ht="18" customHeight="1" x14ac:dyDescent="0.25">
      <c r="A87" s="346">
        <v>24301</v>
      </c>
      <c r="B87" s="347"/>
      <c r="C87" s="347"/>
      <c r="D87" s="348"/>
      <c r="E87" s="349" t="s">
        <v>195</v>
      </c>
      <c r="F87" s="297">
        <f>+'PEF2020'!S20</f>
        <v>5047</v>
      </c>
      <c r="G87" s="58"/>
      <c r="K87" s="23"/>
      <c r="L87" s="15"/>
      <c r="M87" s="15"/>
      <c r="N87" s="15"/>
    </row>
    <row r="88" spans="1:15" ht="18" customHeight="1" x14ac:dyDescent="0.25">
      <c r="A88" s="20"/>
      <c r="B88" s="10"/>
      <c r="C88" s="10"/>
      <c r="D88" s="117">
        <v>24300001</v>
      </c>
      <c r="E88" s="121" t="s">
        <v>215</v>
      </c>
      <c r="F88" s="113"/>
      <c r="G88" s="58">
        <f>+F87*0.3</f>
        <v>1514.1</v>
      </c>
      <c r="K88" s="23"/>
      <c r="L88" s="15"/>
      <c r="M88" s="15"/>
      <c r="N88" s="15"/>
    </row>
    <row r="89" spans="1:15" ht="18" customHeight="1" x14ac:dyDescent="0.25">
      <c r="A89" s="20"/>
      <c r="B89" s="10"/>
      <c r="C89" s="10"/>
      <c r="D89" s="117">
        <v>24300002</v>
      </c>
      <c r="E89" s="121" t="s">
        <v>214</v>
      </c>
      <c r="F89" s="113"/>
      <c r="G89" s="58">
        <f>+F87*0.7</f>
        <v>3532.8999999999996</v>
      </c>
      <c r="K89" s="23"/>
      <c r="L89" s="15"/>
      <c r="M89" s="15"/>
      <c r="N89" s="15"/>
    </row>
    <row r="90" spans="1:15" ht="18" customHeight="1" x14ac:dyDescent="0.25">
      <c r="A90" s="346">
        <v>24401</v>
      </c>
      <c r="B90" s="347"/>
      <c r="C90" s="347"/>
      <c r="D90" s="348"/>
      <c r="E90" s="349" t="s">
        <v>196</v>
      </c>
      <c r="F90" s="51">
        <v>0</v>
      </c>
      <c r="G90" s="58"/>
      <c r="K90" s="23"/>
      <c r="L90" s="15"/>
      <c r="M90" s="15"/>
      <c r="N90" s="15"/>
    </row>
    <row r="91" spans="1:15" ht="18" customHeight="1" x14ac:dyDescent="0.25">
      <c r="A91" s="20"/>
      <c r="B91" s="10"/>
      <c r="C91" s="10"/>
      <c r="D91" s="117">
        <v>24400020</v>
      </c>
      <c r="E91" s="121" t="s">
        <v>216</v>
      </c>
      <c r="F91" s="113"/>
      <c r="G91" s="58">
        <f>+F90*0.3</f>
        <v>0</v>
      </c>
      <c r="K91" s="23"/>
      <c r="L91" s="15"/>
      <c r="M91" s="15"/>
      <c r="N91" s="15"/>
    </row>
    <row r="92" spans="1:15" ht="18" customHeight="1" x14ac:dyDescent="0.25">
      <c r="A92" s="20"/>
      <c r="B92" s="10"/>
      <c r="C92" s="10"/>
      <c r="D92" s="117">
        <v>24400021</v>
      </c>
      <c r="E92" s="121" t="s">
        <v>217</v>
      </c>
      <c r="F92" s="113"/>
      <c r="G92" s="58">
        <f>+F90*0.25</f>
        <v>0</v>
      </c>
      <c r="K92" s="23"/>
      <c r="L92" s="15"/>
      <c r="M92" s="15"/>
      <c r="N92" s="15"/>
    </row>
    <row r="93" spans="1:15" ht="18" customHeight="1" x14ac:dyDescent="0.25">
      <c r="A93" s="20"/>
      <c r="B93" s="10"/>
      <c r="C93" s="10"/>
      <c r="D93" s="117">
        <v>24400037</v>
      </c>
      <c r="E93" s="121" t="s">
        <v>218</v>
      </c>
      <c r="F93" s="113"/>
      <c r="G93" s="58">
        <f>+F90*0.45</f>
        <v>0</v>
      </c>
      <c r="K93" s="23"/>
      <c r="L93" s="15"/>
      <c r="M93" s="15"/>
      <c r="N93" s="15"/>
    </row>
    <row r="94" spans="1:15" ht="18" customHeight="1" x14ac:dyDescent="0.25">
      <c r="A94" s="346">
        <v>24501</v>
      </c>
      <c r="B94" s="347"/>
      <c r="C94" s="347"/>
      <c r="D94" s="348"/>
      <c r="E94" s="349" t="s">
        <v>197</v>
      </c>
      <c r="F94" s="51">
        <v>0</v>
      </c>
      <c r="G94" s="58"/>
      <c r="K94" s="23"/>
      <c r="L94" s="15"/>
      <c r="M94" s="15"/>
      <c r="N94" s="15"/>
    </row>
    <row r="95" spans="1:15" ht="18" customHeight="1" x14ac:dyDescent="0.25">
      <c r="A95" s="20"/>
      <c r="B95" s="10"/>
      <c r="C95" s="10"/>
      <c r="D95" s="117">
        <v>24500009</v>
      </c>
      <c r="E95" s="121" t="s">
        <v>219</v>
      </c>
      <c r="F95" s="113"/>
      <c r="G95" s="58">
        <f>+F94</f>
        <v>0</v>
      </c>
      <c r="K95" s="23"/>
      <c r="L95" s="15"/>
      <c r="M95" s="15"/>
      <c r="N95" s="15"/>
    </row>
    <row r="96" spans="1:15" ht="14.25" customHeight="1" x14ac:dyDescent="0.25">
      <c r="A96" s="346">
        <v>24601</v>
      </c>
      <c r="B96" s="350"/>
      <c r="C96" s="350"/>
      <c r="D96" s="348"/>
      <c r="E96" s="349" t="s">
        <v>141</v>
      </c>
      <c r="F96" s="297">
        <f>+'PEF2020'!S21+'PEF2020'!S22</f>
        <v>325394</v>
      </c>
      <c r="G96" s="114"/>
      <c r="K96" s="23"/>
      <c r="L96" s="15"/>
      <c r="M96" s="15"/>
      <c r="N96" s="15"/>
      <c r="O96" s="12"/>
    </row>
    <row r="97" spans="1:15" ht="14.25" customHeight="1" x14ac:dyDescent="0.2">
      <c r="A97" s="77"/>
      <c r="B97" s="54"/>
      <c r="C97" s="54"/>
      <c r="D97" s="130">
        <v>24600001</v>
      </c>
      <c r="E97" s="131" t="s">
        <v>149</v>
      </c>
      <c r="F97" s="353"/>
      <c r="G97" s="58">
        <f>+$F$96*0.019</f>
        <v>6182.4859999999999</v>
      </c>
      <c r="K97" s="23"/>
      <c r="L97" s="15"/>
      <c r="M97" s="15"/>
      <c r="N97" s="15"/>
      <c r="O97" s="12"/>
    </row>
    <row r="98" spans="1:15" ht="14.25" customHeight="1" x14ac:dyDescent="0.2">
      <c r="A98" s="77"/>
      <c r="B98" s="54"/>
      <c r="C98" s="54"/>
      <c r="D98" s="148">
        <v>24600003</v>
      </c>
      <c r="E98" s="134" t="s">
        <v>451</v>
      </c>
      <c r="F98" s="353"/>
      <c r="G98" s="58">
        <f>+$F$96*0.012</f>
        <v>3904.7280000000001</v>
      </c>
      <c r="K98" s="23"/>
      <c r="L98" s="15"/>
      <c r="M98" s="15"/>
      <c r="N98" s="15"/>
      <c r="O98" s="12"/>
    </row>
    <row r="99" spans="1:15" ht="14.25" customHeight="1" x14ac:dyDescent="0.2">
      <c r="A99" s="77"/>
      <c r="B99" s="54"/>
      <c r="C99" s="54"/>
      <c r="D99" s="148">
        <v>24600033</v>
      </c>
      <c r="E99" s="134" t="s">
        <v>150</v>
      </c>
      <c r="F99" s="353"/>
      <c r="G99" s="58">
        <f>+$F$96*0.0099</f>
        <v>3221.4006000000004</v>
      </c>
      <c r="K99" s="23"/>
      <c r="L99" s="15"/>
      <c r="M99" s="15"/>
      <c r="N99" s="15"/>
      <c r="O99" s="12"/>
    </row>
    <row r="100" spans="1:15" ht="14.25" customHeight="1" x14ac:dyDescent="0.2">
      <c r="A100" s="77"/>
      <c r="B100" s="54"/>
      <c r="C100" s="54"/>
      <c r="D100" s="148">
        <v>24600051</v>
      </c>
      <c r="E100" s="134" t="s">
        <v>51</v>
      </c>
      <c r="F100" s="353"/>
      <c r="G100" s="58">
        <f>+$F$96*0.110099</f>
        <v>35825.554005999998</v>
      </c>
      <c r="K100" s="23"/>
      <c r="L100" s="15"/>
      <c r="M100" s="15"/>
      <c r="N100" s="15"/>
      <c r="O100" s="12"/>
    </row>
    <row r="101" spans="1:15" ht="14.25" customHeight="1" x14ac:dyDescent="0.2">
      <c r="A101" s="77"/>
      <c r="B101" s="54"/>
      <c r="C101" s="54"/>
      <c r="D101" s="148">
        <v>24600064</v>
      </c>
      <c r="E101" s="134" t="s">
        <v>52</v>
      </c>
      <c r="F101" s="353"/>
      <c r="G101" s="58">
        <f>+$F$96*0.0591</f>
        <v>19230.785400000001</v>
      </c>
      <c r="K101" s="23"/>
      <c r="L101" s="15"/>
      <c r="M101" s="15"/>
      <c r="N101" s="15"/>
      <c r="O101" s="12"/>
    </row>
    <row r="102" spans="1:15" ht="14.25" customHeight="1" x14ac:dyDescent="0.2">
      <c r="A102" s="77"/>
      <c r="B102" s="54"/>
      <c r="C102" s="54"/>
      <c r="D102" s="117">
        <v>24600065</v>
      </c>
      <c r="E102" s="134" t="s">
        <v>452</v>
      </c>
      <c r="F102" s="353"/>
      <c r="G102" s="58">
        <f>+$F$96*0.063001</f>
        <v>20500.147394</v>
      </c>
      <c r="K102" s="23"/>
      <c r="L102" s="15"/>
      <c r="M102" s="15"/>
      <c r="N102" s="15"/>
      <c r="O102" s="12"/>
    </row>
    <row r="103" spans="1:15" ht="14.25" customHeight="1" x14ac:dyDescent="0.2">
      <c r="A103" s="77"/>
      <c r="B103" s="54"/>
      <c r="C103" s="54"/>
      <c r="D103" s="148">
        <v>24600078</v>
      </c>
      <c r="E103" s="134" t="s">
        <v>151</v>
      </c>
      <c r="F103" s="353"/>
      <c r="G103" s="58">
        <f>+$F$96*0.007</f>
        <v>2277.7580000000003</v>
      </c>
      <c r="K103" s="23"/>
      <c r="L103" s="15"/>
      <c r="M103" s="15"/>
      <c r="N103" s="15"/>
      <c r="O103" s="12"/>
    </row>
    <row r="104" spans="1:15" ht="14.25" customHeight="1" x14ac:dyDescent="0.2">
      <c r="A104" s="77"/>
      <c r="B104" s="54"/>
      <c r="C104" s="54"/>
      <c r="D104" s="148">
        <v>24600084</v>
      </c>
      <c r="E104" s="135" t="s">
        <v>152</v>
      </c>
      <c r="F104" s="353"/>
      <c r="G104" s="58">
        <f>+F96*0.7199</f>
        <v>234251.14059999998</v>
      </c>
      <c r="K104" s="23"/>
      <c r="L104" s="15"/>
      <c r="M104" s="15"/>
      <c r="N104" s="15"/>
      <c r="O104" s="12"/>
    </row>
    <row r="105" spans="1:15" ht="14.25" customHeight="1" x14ac:dyDescent="0.25">
      <c r="A105" s="351">
        <v>24701</v>
      </c>
      <c r="B105" s="352"/>
      <c r="C105" s="352"/>
      <c r="D105" s="348"/>
      <c r="E105" s="349" t="s">
        <v>198</v>
      </c>
      <c r="F105" s="297">
        <f>+'PEF2020'!S23</f>
        <v>140571</v>
      </c>
      <c r="G105" s="58"/>
      <c r="K105" s="102"/>
      <c r="L105" s="15"/>
      <c r="M105" s="15"/>
      <c r="N105" s="15"/>
      <c r="O105" s="12"/>
    </row>
    <row r="106" spans="1:15" ht="14.25" customHeight="1" x14ac:dyDescent="0.25">
      <c r="A106" s="310"/>
      <c r="B106" s="45"/>
      <c r="C106" s="45"/>
      <c r="D106" s="117">
        <v>24700001</v>
      </c>
      <c r="E106" s="121" t="s">
        <v>220</v>
      </c>
      <c r="F106" s="58"/>
      <c r="G106" s="58">
        <v>4000</v>
      </c>
      <c r="K106" s="23"/>
      <c r="L106" s="15"/>
      <c r="M106" s="15"/>
      <c r="N106" s="15"/>
      <c r="O106" s="12"/>
    </row>
    <row r="107" spans="1:15" ht="14.25" customHeight="1" x14ac:dyDescent="0.25">
      <c r="A107" s="77"/>
      <c r="B107" s="45"/>
      <c r="C107" s="45"/>
      <c r="D107" s="117">
        <v>24700002</v>
      </c>
      <c r="E107" s="121" t="s">
        <v>221</v>
      </c>
      <c r="F107" s="58"/>
      <c r="G107" s="58">
        <v>5000</v>
      </c>
      <c r="K107" s="23"/>
      <c r="L107" s="15"/>
      <c r="M107" s="15"/>
      <c r="N107" s="15"/>
      <c r="O107" s="12"/>
    </row>
    <row r="108" spans="1:15" ht="14.25" customHeight="1" x14ac:dyDescent="0.25">
      <c r="A108" s="77"/>
      <c r="B108" s="45"/>
      <c r="C108" s="45"/>
      <c r="D108" s="117">
        <v>24700003</v>
      </c>
      <c r="E108" s="121" t="s">
        <v>222</v>
      </c>
      <c r="F108" s="58"/>
      <c r="G108" s="58">
        <v>10000</v>
      </c>
      <c r="K108" s="23"/>
      <c r="L108" s="15"/>
      <c r="M108" s="15"/>
      <c r="N108" s="15"/>
      <c r="O108" s="12"/>
    </row>
    <row r="109" spans="1:15" ht="14.25" customHeight="1" x14ac:dyDescent="0.25">
      <c r="A109" s="77"/>
      <c r="B109" s="45"/>
      <c r="C109" s="45"/>
      <c r="D109" s="117">
        <v>24700010</v>
      </c>
      <c r="E109" s="121" t="s">
        <v>223</v>
      </c>
      <c r="F109" s="58"/>
      <c r="G109" s="58">
        <v>5800</v>
      </c>
      <c r="K109" s="23"/>
      <c r="L109" s="15"/>
      <c r="M109" s="15"/>
      <c r="N109" s="15"/>
      <c r="O109" s="12"/>
    </row>
    <row r="110" spans="1:15" ht="14.25" customHeight="1" x14ac:dyDescent="0.25">
      <c r="A110" s="77"/>
      <c r="B110" s="45"/>
      <c r="C110" s="45"/>
      <c r="D110" s="117">
        <v>24700021</v>
      </c>
      <c r="E110" s="121" t="s">
        <v>224</v>
      </c>
      <c r="F110" s="58"/>
      <c r="G110" s="58">
        <v>7300</v>
      </c>
      <c r="K110" s="23"/>
      <c r="L110" s="15"/>
      <c r="M110" s="15"/>
      <c r="N110" s="15"/>
      <c r="O110" s="12"/>
    </row>
    <row r="111" spans="1:15" ht="14.25" customHeight="1" x14ac:dyDescent="0.25">
      <c r="A111" s="77"/>
      <c r="B111" s="45"/>
      <c r="C111" s="45"/>
      <c r="D111" s="117">
        <v>24700024</v>
      </c>
      <c r="E111" s="121" t="s">
        <v>225</v>
      </c>
      <c r="F111" s="58"/>
      <c r="G111" s="58">
        <v>5000</v>
      </c>
      <c r="K111" s="23"/>
      <c r="L111" s="15"/>
      <c r="M111" s="15"/>
      <c r="N111" s="15"/>
      <c r="O111" s="12"/>
    </row>
    <row r="112" spans="1:15" ht="14.25" customHeight="1" x14ac:dyDescent="0.25">
      <c r="A112" s="77"/>
      <c r="B112" s="45"/>
      <c r="C112" s="45"/>
      <c r="D112" s="117">
        <v>24700028</v>
      </c>
      <c r="E112" s="121" t="s">
        <v>453</v>
      </c>
      <c r="F112" s="58"/>
      <c r="G112" s="58">
        <v>5000</v>
      </c>
      <c r="K112" s="23"/>
      <c r="L112" s="15"/>
      <c r="M112" s="15"/>
      <c r="N112" s="15"/>
      <c r="O112" s="12"/>
    </row>
    <row r="113" spans="1:15" ht="14.25" customHeight="1" x14ac:dyDescent="0.25">
      <c r="A113" s="77"/>
      <c r="B113" s="45"/>
      <c r="C113" s="45"/>
      <c r="D113" s="117">
        <v>24700029</v>
      </c>
      <c r="E113" s="121" t="s">
        <v>454</v>
      </c>
      <c r="F113" s="58"/>
      <c r="G113" s="58">
        <v>5000</v>
      </c>
      <c r="K113" s="23"/>
      <c r="L113" s="15"/>
      <c r="M113" s="15"/>
      <c r="N113" s="15"/>
      <c r="O113" s="12"/>
    </row>
    <row r="114" spans="1:15" ht="14.25" customHeight="1" x14ac:dyDescent="0.25">
      <c r="A114" s="77"/>
      <c r="B114" s="45"/>
      <c r="C114" s="45"/>
      <c r="D114" s="117">
        <v>24700032</v>
      </c>
      <c r="E114" s="121" t="s">
        <v>228</v>
      </c>
      <c r="F114" s="58"/>
      <c r="G114" s="58">
        <v>37330</v>
      </c>
      <c r="K114" s="23"/>
      <c r="L114" s="15"/>
      <c r="M114" s="15"/>
      <c r="N114" s="15"/>
      <c r="O114" s="12"/>
    </row>
    <row r="115" spans="1:15" ht="14.25" customHeight="1" x14ac:dyDescent="0.25">
      <c r="A115" s="77"/>
      <c r="B115" s="45"/>
      <c r="C115" s="45"/>
      <c r="D115" s="117">
        <v>24700092</v>
      </c>
      <c r="E115" s="121" t="s">
        <v>229</v>
      </c>
      <c r="F115" s="58"/>
      <c r="G115" s="58">
        <v>15000</v>
      </c>
      <c r="K115" s="23"/>
      <c r="L115" s="15"/>
      <c r="M115" s="15"/>
      <c r="N115" s="15"/>
      <c r="O115" s="12"/>
    </row>
    <row r="116" spans="1:15" ht="14.25" customHeight="1" x14ac:dyDescent="0.25">
      <c r="A116" s="77"/>
      <c r="B116" s="45"/>
      <c r="C116" s="45"/>
      <c r="D116" s="117">
        <v>24700117</v>
      </c>
      <c r="E116" s="121" t="s">
        <v>230</v>
      </c>
      <c r="F116" s="58"/>
      <c r="G116" s="58">
        <v>7300</v>
      </c>
      <c r="K116" s="23"/>
      <c r="L116" s="15"/>
      <c r="M116" s="15"/>
      <c r="N116" s="15"/>
      <c r="O116" s="12"/>
    </row>
    <row r="117" spans="1:15" ht="14.25" customHeight="1" x14ac:dyDescent="0.25">
      <c r="A117" s="77"/>
      <c r="B117" s="45"/>
      <c r="C117" s="45"/>
      <c r="D117" s="117">
        <v>24700126</v>
      </c>
      <c r="E117" s="121" t="s">
        <v>231</v>
      </c>
      <c r="F117" s="58"/>
      <c r="G117" s="58">
        <v>11541</v>
      </c>
      <c r="K117" s="23"/>
      <c r="L117" s="15"/>
      <c r="M117" s="15"/>
      <c r="N117" s="15"/>
      <c r="O117" s="12"/>
    </row>
    <row r="118" spans="1:15" ht="14.25" customHeight="1" x14ac:dyDescent="0.25">
      <c r="A118" s="77"/>
      <c r="B118" s="45"/>
      <c r="C118" s="45"/>
      <c r="D118" s="117">
        <v>24700132</v>
      </c>
      <c r="E118" s="121" t="s">
        <v>232</v>
      </c>
      <c r="F118" s="58"/>
      <c r="G118" s="58">
        <v>10300</v>
      </c>
      <c r="K118" s="23"/>
      <c r="L118" s="15"/>
      <c r="M118" s="15"/>
      <c r="N118" s="15"/>
      <c r="O118" s="12"/>
    </row>
    <row r="119" spans="1:15" ht="14.25" customHeight="1" x14ac:dyDescent="0.25">
      <c r="A119" s="77"/>
      <c r="B119" s="45"/>
      <c r="C119" s="45"/>
      <c r="D119" s="117">
        <v>24700137</v>
      </c>
      <c r="E119" s="121" t="s">
        <v>233</v>
      </c>
      <c r="F119" s="58"/>
      <c r="G119" s="58">
        <v>4000</v>
      </c>
      <c r="K119" s="23"/>
      <c r="L119" s="15"/>
      <c r="M119" s="15"/>
      <c r="N119" s="15"/>
      <c r="O119" s="12"/>
    </row>
    <row r="120" spans="1:15" ht="14.25" customHeight="1" x14ac:dyDescent="0.25">
      <c r="A120" s="77"/>
      <c r="B120" s="45"/>
      <c r="C120" s="45"/>
      <c r="D120" s="117">
        <v>24700138</v>
      </c>
      <c r="E120" s="121" t="s">
        <v>234</v>
      </c>
      <c r="F120" s="58"/>
      <c r="G120" s="58">
        <v>3000</v>
      </c>
      <c r="K120" s="23"/>
      <c r="L120" s="15"/>
      <c r="M120" s="15"/>
      <c r="N120" s="15"/>
      <c r="O120" s="12"/>
    </row>
    <row r="121" spans="1:15" ht="14.25" customHeight="1" x14ac:dyDescent="0.25">
      <c r="A121" s="77"/>
      <c r="B121" s="45"/>
      <c r="C121" s="45"/>
      <c r="D121" s="117">
        <v>24700162</v>
      </c>
      <c r="E121" s="121" t="s">
        <v>235</v>
      </c>
      <c r="F121" s="58"/>
      <c r="G121" s="58">
        <v>3000</v>
      </c>
      <c r="K121" s="23"/>
      <c r="L121" s="15"/>
      <c r="M121" s="15"/>
      <c r="N121" s="15"/>
      <c r="O121" s="12"/>
    </row>
    <row r="122" spans="1:15" ht="14.25" customHeight="1" x14ac:dyDescent="0.25">
      <c r="A122" s="20"/>
      <c r="B122" s="45"/>
      <c r="C122" s="45"/>
      <c r="D122" s="117">
        <v>24700172</v>
      </c>
      <c r="E122" s="121" t="s">
        <v>236</v>
      </c>
      <c r="F122" s="58"/>
      <c r="G122" s="58">
        <v>2000</v>
      </c>
      <c r="K122" s="23"/>
      <c r="L122" s="15"/>
      <c r="M122" s="15"/>
      <c r="N122" s="15"/>
      <c r="O122" s="12"/>
    </row>
    <row r="123" spans="1:15" ht="14.25" customHeight="1" x14ac:dyDescent="0.25">
      <c r="A123" s="17">
        <v>24801</v>
      </c>
      <c r="B123" s="10">
        <v>1</v>
      </c>
      <c r="C123" s="10">
        <v>1</v>
      </c>
      <c r="D123" s="111"/>
      <c r="E123" s="112" t="s">
        <v>7</v>
      </c>
      <c r="F123" s="297">
        <f>+'PEF2020'!S24</f>
        <v>72000</v>
      </c>
      <c r="G123" s="114"/>
      <c r="K123" s="23"/>
      <c r="L123" s="15"/>
      <c r="M123" s="15"/>
      <c r="N123" s="15"/>
    </row>
    <row r="124" spans="1:15" ht="14.25" customHeight="1" x14ac:dyDescent="0.25">
      <c r="A124" s="22"/>
      <c r="B124" s="10"/>
      <c r="C124" s="10"/>
      <c r="D124" s="108">
        <v>24800002</v>
      </c>
      <c r="E124" s="109" t="s">
        <v>45</v>
      </c>
      <c r="F124" s="110"/>
      <c r="G124" s="58">
        <f>$F$123*0.05</f>
        <v>3600</v>
      </c>
      <c r="K124" s="23"/>
      <c r="L124" s="15"/>
      <c r="M124" s="15"/>
      <c r="N124" s="15"/>
    </row>
    <row r="125" spans="1:15" ht="14.25" customHeight="1" x14ac:dyDescent="0.25">
      <c r="A125" s="22"/>
      <c r="B125" s="10"/>
      <c r="C125" s="10"/>
      <c r="D125" s="148">
        <v>24800014</v>
      </c>
      <c r="E125" s="121" t="s">
        <v>46</v>
      </c>
      <c r="F125" s="110"/>
      <c r="G125" s="58">
        <f t="shared" ref="G125:G129" si="11">$F$123*0.05</f>
        <v>3600</v>
      </c>
      <c r="K125" s="23"/>
      <c r="L125" s="15"/>
      <c r="M125" s="15"/>
      <c r="N125" s="15"/>
    </row>
    <row r="126" spans="1:15" ht="14.25" customHeight="1" x14ac:dyDescent="0.25">
      <c r="A126" s="22"/>
      <c r="B126" s="10"/>
      <c r="C126" s="10"/>
      <c r="D126" s="148">
        <v>24800023</v>
      </c>
      <c r="E126" s="121" t="s">
        <v>455</v>
      </c>
      <c r="F126" s="110"/>
      <c r="G126" s="58">
        <f>$F$123*0.03</f>
        <v>2160</v>
      </c>
      <c r="K126" s="23"/>
      <c r="L126" s="15"/>
      <c r="M126" s="15"/>
      <c r="N126" s="15"/>
    </row>
    <row r="127" spans="1:15" ht="14.25" customHeight="1" x14ac:dyDescent="0.25">
      <c r="A127" s="22"/>
      <c r="B127" s="10"/>
      <c r="C127" s="10"/>
      <c r="D127" s="148">
        <v>24800032</v>
      </c>
      <c r="E127" s="121" t="s">
        <v>456</v>
      </c>
      <c r="F127" s="110"/>
      <c r="G127" s="58">
        <v>8840</v>
      </c>
      <c r="K127" s="23"/>
      <c r="L127" s="15"/>
      <c r="M127" s="15"/>
      <c r="N127" s="15"/>
    </row>
    <row r="128" spans="1:15" ht="14.25" customHeight="1" x14ac:dyDescent="0.25">
      <c r="A128" s="22"/>
      <c r="B128" s="10"/>
      <c r="C128" s="10"/>
      <c r="D128" s="148">
        <v>24800034</v>
      </c>
      <c r="E128" s="121" t="s">
        <v>457</v>
      </c>
      <c r="F128" s="110"/>
      <c r="G128" s="58">
        <v>5000</v>
      </c>
      <c r="K128" s="23"/>
      <c r="L128" s="15"/>
      <c r="M128" s="15"/>
      <c r="N128" s="15"/>
    </row>
    <row r="129" spans="1:15" ht="14.25" customHeight="1" x14ac:dyDescent="0.25">
      <c r="A129" s="22"/>
      <c r="B129" s="10"/>
      <c r="C129" s="10"/>
      <c r="D129" s="148">
        <v>24800040</v>
      </c>
      <c r="E129" s="121" t="s">
        <v>458</v>
      </c>
      <c r="F129" s="110"/>
      <c r="G129" s="58">
        <f t="shared" si="11"/>
        <v>3600</v>
      </c>
      <c r="K129" s="23"/>
      <c r="L129" s="15"/>
      <c r="M129" s="15"/>
      <c r="N129" s="15"/>
    </row>
    <row r="130" spans="1:15" ht="14.25" customHeight="1" x14ac:dyDescent="0.25">
      <c r="A130" s="22"/>
      <c r="B130" s="10"/>
      <c r="C130" s="10"/>
      <c r="D130" s="148">
        <v>24800045</v>
      </c>
      <c r="E130" s="121" t="s">
        <v>459</v>
      </c>
      <c r="F130" s="110"/>
      <c r="G130" s="58">
        <v>5000</v>
      </c>
      <c r="K130" s="23"/>
      <c r="L130" s="15"/>
      <c r="M130" s="15"/>
      <c r="N130" s="15"/>
    </row>
    <row r="131" spans="1:15" ht="14.25" customHeight="1" x14ac:dyDescent="0.25">
      <c r="A131" s="22"/>
      <c r="B131" s="10"/>
      <c r="C131" s="10"/>
      <c r="D131" s="148">
        <v>24800046</v>
      </c>
      <c r="E131" s="121" t="s">
        <v>460</v>
      </c>
      <c r="F131" s="110"/>
      <c r="G131" s="58">
        <v>5000</v>
      </c>
      <c r="K131" s="23"/>
      <c r="L131" s="15"/>
      <c r="M131" s="15"/>
      <c r="N131" s="15"/>
    </row>
    <row r="132" spans="1:15" ht="14.25" customHeight="1" x14ac:dyDescent="0.25">
      <c r="A132" s="22"/>
      <c r="B132" s="10"/>
      <c r="C132" s="10"/>
      <c r="D132" s="148">
        <v>24800047</v>
      </c>
      <c r="E132" s="121" t="s">
        <v>461</v>
      </c>
      <c r="F132" s="110"/>
      <c r="G132" s="58">
        <v>5000</v>
      </c>
      <c r="K132" s="23"/>
      <c r="L132" s="15"/>
      <c r="M132" s="15"/>
      <c r="N132" s="15"/>
    </row>
    <row r="133" spans="1:15" ht="14.25" customHeight="1" x14ac:dyDescent="0.25">
      <c r="A133" s="22"/>
      <c r="B133" s="10"/>
      <c r="C133" s="10"/>
      <c r="D133" s="148">
        <v>24800048</v>
      </c>
      <c r="E133" s="121" t="s">
        <v>462</v>
      </c>
      <c r="F133" s="110"/>
      <c r="G133" s="58">
        <v>5000</v>
      </c>
      <c r="K133" s="23"/>
      <c r="L133" s="15"/>
      <c r="M133" s="15"/>
      <c r="N133" s="15"/>
    </row>
    <row r="134" spans="1:15" ht="14.25" customHeight="1" x14ac:dyDescent="0.25">
      <c r="A134" s="22"/>
      <c r="B134" s="10"/>
      <c r="C134" s="10"/>
      <c r="D134" s="148">
        <v>24800056</v>
      </c>
      <c r="E134" s="121" t="s">
        <v>463</v>
      </c>
      <c r="F134" s="110"/>
      <c r="G134" s="58">
        <f>$F$123*0.2</f>
        <v>14400</v>
      </c>
      <c r="K134" s="23"/>
      <c r="L134" s="15"/>
      <c r="M134" s="15"/>
      <c r="N134" s="15"/>
    </row>
    <row r="135" spans="1:15" ht="14.25" customHeight="1" x14ac:dyDescent="0.25">
      <c r="A135" s="22"/>
      <c r="B135" s="10"/>
      <c r="C135" s="10"/>
      <c r="D135" s="108">
        <v>24800059</v>
      </c>
      <c r="E135" s="109" t="s">
        <v>464</v>
      </c>
      <c r="F135" s="110"/>
      <c r="G135" s="58">
        <f>$F$123*0.15</f>
        <v>10800</v>
      </c>
      <c r="K135" s="23"/>
      <c r="L135" s="15"/>
      <c r="M135" s="15"/>
      <c r="N135" s="15"/>
      <c r="O135" s="12"/>
    </row>
    <row r="136" spans="1:15" ht="14.25" customHeight="1" x14ac:dyDescent="0.25">
      <c r="A136" s="8">
        <v>24901</v>
      </c>
      <c r="B136" s="17">
        <v>1</v>
      </c>
      <c r="C136" s="10">
        <v>1</v>
      </c>
      <c r="D136" s="126"/>
      <c r="E136" s="112" t="s">
        <v>123</v>
      </c>
      <c r="F136" s="297">
        <f>+'PEF2020'!S25+'PEF2020'!S26+'PEF2020'!S27</f>
        <v>160300</v>
      </c>
      <c r="G136" s="114"/>
      <c r="K136" s="23"/>
      <c r="L136" s="15"/>
      <c r="M136" s="15"/>
      <c r="N136" s="15"/>
      <c r="O136" s="12"/>
    </row>
    <row r="137" spans="1:15" ht="14.25" customHeight="1" x14ac:dyDescent="0.25">
      <c r="A137" s="39"/>
      <c r="B137" s="10"/>
      <c r="C137" s="10"/>
      <c r="D137" s="108">
        <v>24900006</v>
      </c>
      <c r="E137" s="109" t="s">
        <v>132</v>
      </c>
      <c r="F137" s="53"/>
      <c r="G137" s="58">
        <f>+F136*0.045</f>
        <v>7213.5</v>
      </c>
      <c r="K137" s="23"/>
      <c r="L137" s="15"/>
      <c r="M137" s="15"/>
      <c r="N137" s="15"/>
      <c r="O137" s="12"/>
    </row>
    <row r="138" spans="1:15" ht="14.25" customHeight="1" x14ac:dyDescent="0.25">
      <c r="A138" s="39"/>
      <c r="B138" s="10"/>
      <c r="C138" s="10"/>
      <c r="D138" s="108">
        <v>24900024</v>
      </c>
      <c r="E138" s="109" t="s">
        <v>130</v>
      </c>
      <c r="F138" s="53"/>
      <c r="G138" s="58">
        <f>+F136*0.0369</f>
        <v>5915.0700000000006</v>
      </c>
      <c r="K138" s="23"/>
      <c r="L138" s="15"/>
      <c r="M138" s="15"/>
      <c r="N138" s="15"/>
      <c r="O138" s="12"/>
    </row>
    <row r="139" spans="1:15" ht="14.25" customHeight="1" x14ac:dyDescent="0.25">
      <c r="A139" s="39"/>
      <c r="B139" s="10"/>
      <c r="C139" s="10"/>
      <c r="D139" s="108">
        <v>24900026</v>
      </c>
      <c r="E139" s="109" t="s">
        <v>131</v>
      </c>
      <c r="F139" s="53"/>
      <c r="G139" s="58">
        <f>+F136*0.057</f>
        <v>9137.1</v>
      </c>
      <c r="K139" s="23"/>
      <c r="L139" s="15"/>
      <c r="M139" s="15"/>
      <c r="N139" s="15"/>
      <c r="O139" s="12"/>
    </row>
    <row r="140" spans="1:15" ht="14.25" customHeight="1" x14ac:dyDescent="0.25">
      <c r="A140" s="39"/>
      <c r="B140" s="35"/>
      <c r="C140" s="35"/>
      <c r="D140" s="108">
        <v>24900044</v>
      </c>
      <c r="E140" s="109" t="s">
        <v>133</v>
      </c>
      <c r="F140" s="100"/>
      <c r="G140" s="58">
        <f>+F136*0.8611</f>
        <v>138034.32999999999</v>
      </c>
      <c r="K140" s="23"/>
      <c r="L140" s="15"/>
      <c r="M140" s="15"/>
      <c r="N140" s="15"/>
      <c r="O140" s="12"/>
    </row>
    <row r="141" spans="1:15" ht="14.25" customHeight="1" x14ac:dyDescent="0.25">
      <c r="A141" s="8">
        <v>25101</v>
      </c>
      <c r="B141" s="10"/>
      <c r="C141" s="10"/>
      <c r="D141" s="117"/>
      <c r="E141" s="121" t="s">
        <v>305</v>
      </c>
      <c r="F141" s="297">
        <f>+'PEF2020'!S28</f>
        <v>776385</v>
      </c>
      <c r="G141" s="58"/>
      <c r="K141" s="23"/>
      <c r="L141" s="15"/>
      <c r="M141" s="15"/>
      <c r="N141" s="15"/>
      <c r="O141" s="12"/>
    </row>
    <row r="142" spans="1:15" ht="14.25" customHeight="1" x14ac:dyDescent="0.2">
      <c r="A142" s="39"/>
      <c r="B142" s="21"/>
      <c r="C142" s="21"/>
      <c r="D142" s="108">
        <v>25100037</v>
      </c>
      <c r="E142" s="106" t="s">
        <v>71</v>
      </c>
      <c r="F142" s="101"/>
      <c r="G142" s="58">
        <f>+F141*0.6</f>
        <v>465831</v>
      </c>
      <c r="K142" s="23"/>
      <c r="L142" s="15"/>
      <c r="M142" s="15"/>
      <c r="N142" s="15"/>
      <c r="O142" s="12"/>
    </row>
    <row r="143" spans="1:15" ht="14.25" customHeight="1" x14ac:dyDescent="0.2">
      <c r="A143" s="39"/>
      <c r="B143" s="21"/>
      <c r="C143" s="21"/>
      <c r="D143" s="108">
        <v>25100039</v>
      </c>
      <c r="E143" s="106" t="s">
        <v>73</v>
      </c>
      <c r="F143" s="101"/>
      <c r="G143" s="58">
        <f>+F141*0.03</f>
        <v>23291.55</v>
      </c>
      <c r="K143" s="23"/>
      <c r="L143" s="15"/>
      <c r="M143" s="15"/>
      <c r="N143" s="15"/>
      <c r="O143" s="12"/>
    </row>
    <row r="144" spans="1:15" ht="14.25" customHeight="1" x14ac:dyDescent="0.2">
      <c r="A144" s="39"/>
      <c r="B144" s="10"/>
      <c r="C144" s="10"/>
      <c r="D144" s="108">
        <v>25100049</v>
      </c>
      <c r="E144" s="107" t="s">
        <v>308</v>
      </c>
      <c r="F144" s="53"/>
      <c r="G144" s="58">
        <f>+F141*0.3</f>
        <v>232915.5</v>
      </c>
      <c r="K144" s="23"/>
      <c r="L144" s="15"/>
      <c r="M144" s="15"/>
      <c r="N144" s="15"/>
      <c r="O144" s="12"/>
    </row>
    <row r="145" spans="1:15" ht="14.25" customHeight="1" x14ac:dyDescent="0.2">
      <c r="A145" s="39"/>
      <c r="B145" s="10"/>
      <c r="C145" s="10"/>
      <c r="D145" s="108">
        <v>25100062</v>
      </c>
      <c r="E145" s="107" t="s">
        <v>465</v>
      </c>
      <c r="F145" s="53"/>
      <c r="G145" s="58">
        <f>+F141*0.07</f>
        <v>54346.950000000004</v>
      </c>
      <c r="K145" s="23"/>
      <c r="L145" s="15"/>
      <c r="M145" s="15"/>
      <c r="N145" s="15"/>
      <c r="O145" s="12"/>
    </row>
    <row r="146" spans="1:15" ht="14.25" customHeight="1" x14ac:dyDescent="0.25">
      <c r="A146" s="17">
        <v>25201</v>
      </c>
      <c r="B146" s="10">
        <v>1</v>
      </c>
      <c r="C146" s="10">
        <v>1</v>
      </c>
      <c r="D146" s="111"/>
      <c r="E146" s="112" t="s">
        <v>8</v>
      </c>
      <c r="F146" s="297">
        <f>+'PEF2020'!S29</f>
        <v>95000</v>
      </c>
      <c r="G146" s="114"/>
      <c r="K146" s="23"/>
      <c r="L146" s="15"/>
      <c r="M146" s="15"/>
      <c r="N146" s="15"/>
    </row>
    <row r="147" spans="1:15" ht="25.5" customHeight="1" x14ac:dyDescent="0.25">
      <c r="A147" s="22"/>
      <c r="B147" s="10"/>
      <c r="C147" s="10"/>
      <c r="D147" s="108">
        <v>25200004</v>
      </c>
      <c r="E147" s="127" t="s">
        <v>53</v>
      </c>
      <c r="F147" s="110"/>
      <c r="G147" s="58">
        <f>+F146*0.764</f>
        <v>72580</v>
      </c>
      <c r="K147" s="23"/>
      <c r="L147" s="15"/>
      <c r="M147" s="15"/>
      <c r="N147" s="15"/>
    </row>
    <row r="148" spans="1:15" ht="14.25" customHeight="1" x14ac:dyDescent="0.25">
      <c r="A148" s="22"/>
      <c r="B148" s="10"/>
      <c r="C148" s="10"/>
      <c r="D148" s="108">
        <v>25200008</v>
      </c>
      <c r="E148" s="109" t="s">
        <v>54</v>
      </c>
      <c r="F148" s="110"/>
      <c r="G148" s="58">
        <f>+F146*0.236</f>
        <v>22420</v>
      </c>
      <c r="K148" s="23"/>
      <c r="L148" s="15"/>
      <c r="M148" s="15"/>
      <c r="N148" s="15"/>
      <c r="O148" s="12"/>
    </row>
    <row r="149" spans="1:15" ht="14.25" customHeight="1" x14ac:dyDescent="0.25">
      <c r="A149" s="111">
        <v>25301</v>
      </c>
      <c r="B149" s="10">
        <v>1</v>
      </c>
      <c r="C149" s="10">
        <v>1</v>
      </c>
      <c r="D149" s="111"/>
      <c r="E149" s="112" t="s">
        <v>124</v>
      </c>
      <c r="F149" s="297">
        <f>+'PEF2020'!S30+'PEF2020'!S31</f>
        <v>31711</v>
      </c>
      <c r="G149" s="114"/>
      <c r="K149" s="23"/>
      <c r="L149" s="15"/>
      <c r="M149" s="15"/>
      <c r="N149" s="15"/>
      <c r="O149" s="12"/>
    </row>
    <row r="150" spans="1:15" x14ac:dyDescent="0.25">
      <c r="A150" s="39"/>
      <c r="B150" s="10"/>
      <c r="C150" s="10"/>
      <c r="D150" s="108">
        <v>25300164</v>
      </c>
      <c r="E150" s="109" t="s">
        <v>129</v>
      </c>
      <c r="F150" s="110"/>
      <c r="G150" s="58">
        <f>+$F$149*0.029</f>
        <v>919.61900000000003</v>
      </c>
      <c r="K150" s="23"/>
      <c r="L150" s="15"/>
      <c r="M150" s="15"/>
      <c r="N150" s="15"/>
      <c r="O150" s="12"/>
    </row>
    <row r="151" spans="1:15" x14ac:dyDescent="0.25">
      <c r="A151" s="39"/>
      <c r="B151" s="10"/>
      <c r="C151" s="10"/>
      <c r="D151" s="108">
        <v>25300189</v>
      </c>
      <c r="E151" s="109" t="s">
        <v>469</v>
      </c>
      <c r="F151" s="110"/>
      <c r="G151" s="58">
        <f>+$F$149*0.0302</f>
        <v>957.67220000000009</v>
      </c>
      <c r="K151" s="23"/>
      <c r="L151" s="15"/>
      <c r="M151" s="15"/>
      <c r="N151" s="15"/>
      <c r="O151" s="12"/>
    </row>
    <row r="152" spans="1:15" x14ac:dyDescent="0.25">
      <c r="A152" s="39"/>
      <c r="B152" s="10"/>
      <c r="C152" s="10"/>
      <c r="D152" s="108">
        <v>25300336</v>
      </c>
      <c r="E152" s="109" t="s">
        <v>376</v>
      </c>
      <c r="F152" s="110"/>
      <c r="G152" s="58">
        <f>+$F$149*0.022</f>
        <v>697.64199999999994</v>
      </c>
      <c r="K152" s="23"/>
      <c r="L152" s="15"/>
      <c r="M152" s="15"/>
      <c r="N152" s="15"/>
      <c r="O152" s="12"/>
    </row>
    <row r="153" spans="1:15" x14ac:dyDescent="0.25">
      <c r="A153" s="39"/>
      <c r="B153" s="10"/>
      <c r="C153" s="10"/>
      <c r="D153" s="108">
        <v>25300423</v>
      </c>
      <c r="E153" s="109" t="s">
        <v>470</v>
      </c>
      <c r="F153" s="110"/>
      <c r="G153" s="58">
        <f>+$F$149*0.0229</f>
        <v>726.18190000000004</v>
      </c>
      <c r="J153" s="155"/>
      <c r="K153" s="156"/>
      <c r="L153" s="155"/>
      <c r="M153" s="155"/>
      <c r="N153" s="15"/>
      <c r="O153" s="12"/>
    </row>
    <row r="154" spans="1:15" x14ac:dyDescent="0.25">
      <c r="A154" s="39"/>
      <c r="B154" s="10"/>
      <c r="C154" s="10"/>
      <c r="D154" s="108">
        <v>25300675</v>
      </c>
      <c r="E154" s="109" t="s">
        <v>471</v>
      </c>
      <c r="F154" s="110"/>
      <c r="G154" s="58">
        <f>+F149*0.271</f>
        <v>8593.6810000000005</v>
      </c>
      <c r="J154" s="155"/>
      <c r="K154" s="156"/>
      <c r="L154" s="155"/>
      <c r="M154" s="155"/>
      <c r="N154" s="15"/>
      <c r="O154" s="12"/>
    </row>
    <row r="155" spans="1:15" x14ac:dyDescent="0.25">
      <c r="A155" s="39"/>
      <c r="B155" s="10"/>
      <c r="C155" s="10"/>
      <c r="D155" s="108">
        <v>25300689</v>
      </c>
      <c r="E155" s="109" t="s">
        <v>381</v>
      </c>
      <c r="F155" s="110"/>
      <c r="G155" s="58">
        <f>+F149*0.2107</f>
        <v>6681.5077000000001</v>
      </c>
      <c r="J155" s="155"/>
      <c r="K155" s="157"/>
      <c r="L155" s="180"/>
      <c r="M155" s="180"/>
      <c r="N155" s="26"/>
      <c r="O155" s="12"/>
    </row>
    <row r="156" spans="1:15" x14ac:dyDescent="0.25">
      <c r="A156" s="39"/>
      <c r="B156" s="10"/>
      <c r="C156" s="10"/>
      <c r="D156" s="108">
        <v>25302684</v>
      </c>
      <c r="E156" s="109" t="s">
        <v>472</v>
      </c>
      <c r="F156" s="110"/>
      <c r="G156" s="58">
        <f>+F149*0.23485</f>
        <v>7447.3283499999998</v>
      </c>
      <c r="J156" s="155"/>
      <c r="K156" s="156"/>
      <c r="L156" s="155"/>
      <c r="M156" s="155"/>
      <c r="N156" s="15"/>
      <c r="O156" s="12"/>
    </row>
    <row r="157" spans="1:15" x14ac:dyDescent="0.25">
      <c r="A157" s="39"/>
      <c r="B157" s="10"/>
      <c r="C157" s="10"/>
      <c r="D157" s="108">
        <v>25302924</v>
      </c>
      <c r="E157" s="109" t="s">
        <v>473</v>
      </c>
      <c r="F157" s="110"/>
      <c r="G157" s="58">
        <f>+$F$149*0.01978</f>
        <v>627.24357999999995</v>
      </c>
      <c r="K157" s="23"/>
      <c r="L157" s="15"/>
      <c r="M157" s="15"/>
      <c r="N157" s="15"/>
      <c r="O157" s="12"/>
    </row>
    <row r="158" spans="1:15" x14ac:dyDescent="0.25">
      <c r="A158" s="39"/>
      <c r="B158" s="10"/>
      <c r="C158" s="10"/>
      <c r="D158" s="108">
        <v>25302954</v>
      </c>
      <c r="E158" s="109" t="s">
        <v>474</v>
      </c>
      <c r="F158" s="110"/>
      <c r="G158" s="58">
        <f>($F$149*0.03149)+3313.48239</f>
        <v>4312.06178</v>
      </c>
      <c r="K158" s="23"/>
      <c r="L158" s="15"/>
      <c r="M158" s="15"/>
      <c r="N158" s="15"/>
      <c r="O158" s="12"/>
    </row>
    <row r="159" spans="1:15" x14ac:dyDescent="0.25">
      <c r="A159" s="39"/>
      <c r="B159" s="10"/>
      <c r="C159" s="10"/>
      <c r="D159" s="108">
        <v>25302966</v>
      </c>
      <c r="E159" s="109" t="s">
        <v>475</v>
      </c>
      <c r="F159" s="110"/>
      <c r="G159" s="58">
        <f>+$F$149*0.02359</f>
        <v>748.06249000000003</v>
      </c>
      <c r="J159" s="355"/>
      <c r="K159" s="23"/>
      <c r="L159" s="15"/>
      <c r="M159" s="15"/>
      <c r="N159" s="15"/>
      <c r="O159" s="12"/>
    </row>
    <row r="160" spans="1:15" ht="14.25" customHeight="1" x14ac:dyDescent="0.25">
      <c r="A160" s="17" t="s">
        <v>174</v>
      </c>
      <c r="B160" s="10">
        <v>1</v>
      </c>
      <c r="C160" s="10">
        <v>1</v>
      </c>
      <c r="D160" s="111"/>
      <c r="E160" s="112" t="s">
        <v>9</v>
      </c>
      <c r="F160" s="297">
        <f>+'PEF2020'!S32+'PEF2020'!S33+'PEF2020'!S35</f>
        <v>1735431</v>
      </c>
      <c r="G160" s="128"/>
      <c r="K160" s="23"/>
      <c r="L160" s="15"/>
      <c r="M160" s="15"/>
      <c r="N160" s="15"/>
    </row>
    <row r="161" spans="1:14" ht="14.25" customHeight="1" x14ac:dyDescent="0.25">
      <c r="A161" s="22"/>
      <c r="B161" s="22" t="str">
        <f t="shared" ref="B161:B170" si="12">MID(A161,1,4)</f>
        <v/>
      </c>
      <c r="C161" s="10"/>
      <c r="D161" s="108">
        <v>25500005</v>
      </c>
      <c r="E161" s="109" t="s">
        <v>55</v>
      </c>
      <c r="F161" s="110"/>
      <c r="G161" s="58">
        <f>+$F$160*0.033</f>
        <v>57269.223000000005</v>
      </c>
      <c r="K161" s="23"/>
      <c r="L161" s="15"/>
      <c r="M161" s="15"/>
      <c r="N161" s="15"/>
    </row>
    <row r="162" spans="1:14" ht="14.25" customHeight="1" x14ac:dyDescent="0.25">
      <c r="A162" s="22"/>
      <c r="B162" s="22" t="str">
        <f t="shared" si="12"/>
        <v/>
      </c>
      <c r="C162" s="10"/>
      <c r="D162" s="108">
        <v>25500018</v>
      </c>
      <c r="E162" s="109" t="s">
        <v>56</v>
      </c>
      <c r="F162" s="110"/>
      <c r="G162" s="58">
        <f>+$F$160*0.04</f>
        <v>69417.240000000005</v>
      </c>
      <c r="K162" s="23"/>
      <c r="L162" s="15"/>
      <c r="M162" s="15"/>
      <c r="N162" s="15"/>
    </row>
    <row r="163" spans="1:14" ht="14.25" customHeight="1" x14ac:dyDescent="0.25">
      <c r="A163" s="22"/>
      <c r="B163" s="22" t="str">
        <f t="shared" si="12"/>
        <v/>
      </c>
      <c r="C163" s="10"/>
      <c r="D163" s="108">
        <v>25500024</v>
      </c>
      <c r="E163" s="109" t="s">
        <v>57</v>
      </c>
      <c r="F163" s="110"/>
      <c r="G163" s="58">
        <f>+$F$160*0.029</f>
        <v>50327.499000000003</v>
      </c>
      <c r="K163" s="23"/>
      <c r="L163" s="15"/>
      <c r="M163" s="15"/>
      <c r="N163" s="15"/>
    </row>
    <row r="164" spans="1:14" ht="14.25" customHeight="1" x14ac:dyDescent="0.25">
      <c r="A164" s="22"/>
      <c r="B164" s="22" t="str">
        <f t="shared" si="12"/>
        <v/>
      </c>
      <c r="C164" s="10"/>
      <c r="D164" s="108">
        <v>25500026</v>
      </c>
      <c r="E164" s="109" t="s">
        <v>58</v>
      </c>
      <c r="F164" s="110"/>
      <c r="G164" s="58">
        <f>+$F$160*0.59</f>
        <v>1023904.2899999999</v>
      </c>
      <c r="K164" s="23"/>
      <c r="L164" s="15"/>
      <c r="M164" s="15"/>
      <c r="N164" s="15"/>
    </row>
    <row r="165" spans="1:14" ht="14.25" customHeight="1" x14ac:dyDescent="0.25">
      <c r="A165" s="22"/>
      <c r="B165" s="22" t="str">
        <f t="shared" si="12"/>
        <v/>
      </c>
      <c r="C165" s="10"/>
      <c r="D165" s="108">
        <v>25500031</v>
      </c>
      <c r="E165" s="109" t="s">
        <v>59</v>
      </c>
      <c r="F165" s="110"/>
      <c r="G165" s="58">
        <f>+$F$160*0.11099</f>
        <v>192615.48669000002</v>
      </c>
      <c r="K165" s="23"/>
      <c r="L165" s="15"/>
      <c r="M165" s="15"/>
      <c r="N165" s="15"/>
    </row>
    <row r="166" spans="1:14" ht="14.25" customHeight="1" x14ac:dyDescent="0.25">
      <c r="A166" s="22"/>
      <c r="B166" s="22" t="str">
        <f t="shared" si="12"/>
        <v/>
      </c>
      <c r="C166" s="10"/>
      <c r="D166" s="108">
        <v>25500035</v>
      </c>
      <c r="E166" s="109" t="s">
        <v>60</v>
      </c>
      <c r="F166" s="110"/>
      <c r="G166" s="58">
        <f>+$F$160*0.033</f>
        <v>57269.223000000005</v>
      </c>
      <c r="K166" s="23"/>
      <c r="L166" s="15"/>
      <c r="M166" s="15"/>
      <c r="N166" s="15"/>
    </row>
    <row r="167" spans="1:14" ht="14.25" customHeight="1" x14ac:dyDescent="0.25">
      <c r="A167" s="22"/>
      <c r="B167" s="22" t="str">
        <f t="shared" si="12"/>
        <v/>
      </c>
      <c r="C167" s="10"/>
      <c r="D167" s="108">
        <v>25500037</v>
      </c>
      <c r="E167" s="109" t="s">
        <v>61</v>
      </c>
      <c r="F167" s="110"/>
      <c r="G167" s="58">
        <f>+$F$160*0.07</f>
        <v>121480.17000000001</v>
      </c>
      <c r="K167" s="23"/>
      <c r="L167" s="15"/>
      <c r="M167" s="15"/>
      <c r="N167" s="15"/>
    </row>
    <row r="168" spans="1:14" ht="14.25" customHeight="1" x14ac:dyDescent="0.25">
      <c r="A168" s="22"/>
      <c r="B168" s="22" t="str">
        <f t="shared" si="12"/>
        <v/>
      </c>
      <c r="C168" s="10"/>
      <c r="D168" s="108">
        <v>25500047</v>
      </c>
      <c r="E168" s="109" t="s">
        <v>62</v>
      </c>
      <c r="F168" s="110"/>
      <c r="G168" s="58">
        <f>+$F$160*0.03019</f>
        <v>52392.661890000003</v>
      </c>
      <c r="K168" s="23"/>
      <c r="L168" s="15"/>
      <c r="M168" s="15"/>
      <c r="N168" s="15"/>
    </row>
    <row r="169" spans="1:14" ht="14.25" customHeight="1" x14ac:dyDescent="0.25">
      <c r="A169" s="22"/>
      <c r="B169" s="22" t="str">
        <f t="shared" si="12"/>
        <v/>
      </c>
      <c r="C169" s="10"/>
      <c r="D169" s="108">
        <v>25500051</v>
      </c>
      <c r="E169" s="109" t="s">
        <v>63</v>
      </c>
      <c r="F169" s="110"/>
      <c r="G169" s="58">
        <f>+$F$160*0.03049</f>
        <v>52913.291189999996</v>
      </c>
      <c r="K169" s="23"/>
      <c r="L169" s="15"/>
      <c r="M169" s="15"/>
      <c r="N169" s="15"/>
    </row>
    <row r="170" spans="1:14" ht="14.25" customHeight="1" x14ac:dyDescent="0.25">
      <c r="A170" s="22"/>
      <c r="B170" s="22" t="str">
        <f t="shared" si="12"/>
        <v/>
      </c>
      <c r="C170" s="10"/>
      <c r="D170" s="108">
        <v>25500052</v>
      </c>
      <c r="E170" s="109" t="s">
        <v>64</v>
      </c>
      <c r="F170" s="110"/>
      <c r="G170" s="58">
        <f>+$F$160*0.03333</f>
        <v>57841.915229999999</v>
      </c>
      <c r="K170" s="23"/>
      <c r="L170" s="15"/>
      <c r="M170" s="15"/>
      <c r="N170" s="15"/>
    </row>
    <row r="171" spans="1:14" ht="14.25" customHeight="1" x14ac:dyDescent="0.25">
      <c r="A171" s="193">
        <v>25601</v>
      </c>
      <c r="B171" s="10">
        <v>1</v>
      </c>
      <c r="C171" s="10">
        <v>1</v>
      </c>
      <c r="D171" s="111"/>
      <c r="E171" s="112" t="s">
        <v>420</v>
      </c>
      <c r="F171" s="354">
        <f>+'PEF2020'!S34</f>
        <v>18857</v>
      </c>
      <c r="G171" s="114"/>
      <c r="K171" s="23"/>
      <c r="L171" s="336" t="s">
        <v>424</v>
      </c>
      <c r="M171" s="15"/>
      <c r="N171" s="15"/>
    </row>
    <row r="172" spans="1:14" ht="14.25" customHeight="1" x14ac:dyDescent="0.25">
      <c r="A172" s="22"/>
      <c r="B172" s="10"/>
      <c r="C172" s="10"/>
      <c r="D172" s="108"/>
      <c r="E172" s="109"/>
      <c r="F172" s="110"/>
      <c r="G172" s="128"/>
      <c r="K172" s="335"/>
      <c r="M172" s="15"/>
      <c r="N172" s="15"/>
    </row>
    <row r="173" spans="1:14" ht="14.25" customHeight="1" x14ac:dyDescent="0.25">
      <c r="A173" s="17" t="s">
        <v>125</v>
      </c>
      <c r="B173" s="10">
        <v>1</v>
      </c>
      <c r="C173" s="10">
        <v>1</v>
      </c>
      <c r="D173" s="111"/>
      <c r="E173" s="112" t="s">
        <v>10</v>
      </c>
      <c r="F173" s="297">
        <f>+'PEF2020'!S36+'PEF2020'!S37+'PEF2020'!S38+'PEF2020'!S39</f>
        <v>909720</v>
      </c>
      <c r="G173" s="114"/>
      <c r="K173" s="205" t="s">
        <v>361</v>
      </c>
      <c r="L173" s="15"/>
      <c r="M173" s="15"/>
      <c r="N173" s="15"/>
    </row>
    <row r="174" spans="1:14" ht="14.25" customHeight="1" x14ac:dyDescent="0.25">
      <c r="A174" s="22"/>
      <c r="B174" s="10"/>
      <c r="C174" s="10"/>
      <c r="D174" s="108">
        <v>26100002</v>
      </c>
      <c r="E174" s="109" t="s">
        <v>466</v>
      </c>
      <c r="F174" s="110"/>
      <c r="G174" s="58">
        <f>+F173*0.07</f>
        <v>63680.400000000009</v>
      </c>
      <c r="K174" s="23"/>
      <c r="L174" s="15"/>
      <c r="M174" s="15"/>
      <c r="N174" s="15"/>
    </row>
    <row r="175" spans="1:14" ht="14.25" customHeight="1" x14ac:dyDescent="0.25">
      <c r="A175" s="22"/>
      <c r="B175" s="10"/>
      <c r="C175" s="10"/>
      <c r="D175" s="108">
        <v>26100003</v>
      </c>
      <c r="E175" s="109" t="s">
        <v>467</v>
      </c>
      <c r="F175" s="110"/>
      <c r="G175" s="58">
        <f>+F173*0.07</f>
        <v>63680.400000000009</v>
      </c>
      <c r="K175" s="23"/>
      <c r="L175" s="15"/>
      <c r="M175" s="15"/>
      <c r="N175" s="15"/>
    </row>
    <row r="176" spans="1:14" ht="14.25" customHeight="1" x14ac:dyDescent="0.25">
      <c r="A176" s="22"/>
      <c r="B176" s="10"/>
      <c r="C176" s="10"/>
      <c r="D176" s="108">
        <v>26100004</v>
      </c>
      <c r="E176" s="109" t="s">
        <v>75</v>
      </c>
      <c r="F176" s="110"/>
      <c r="G176" s="58">
        <f>+F173*0.08</f>
        <v>72777.600000000006</v>
      </c>
      <c r="K176" s="23"/>
      <c r="L176" s="15"/>
      <c r="M176" s="15"/>
      <c r="N176" s="15"/>
    </row>
    <row r="177" spans="1:15" ht="14.25" customHeight="1" x14ac:dyDescent="0.25">
      <c r="A177" s="22"/>
      <c r="B177" s="10"/>
      <c r="C177" s="10"/>
      <c r="D177" s="108">
        <v>26100013</v>
      </c>
      <c r="E177" s="109" t="s">
        <v>78</v>
      </c>
      <c r="F177" s="110"/>
      <c r="G177" s="58">
        <f>+F173*0.76</f>
        <v>691387.2</v>
      </c>
      <c r="K177" s="23"/>
      <c r="L177" s="15"/>
      <c r="M177" s="15"/>
      <c r="N177" s="15"/>
    </row>
    <row r="178" spans="1:15" ht="14.25" customHeight="1" x14ac:dyDescent="0.25">
      <c r="A178" s="22"/>
      <c r="B178" s="18"/>
      <c r="C178" s="18"/>
      <c r="D178" s="108">
        <v>26100016</v>
      </c>
      <c r="E178" s="109" t="s">
        <v>79</v>
      </c>
      <c r="F178" s="110"/>
      <c r="G178" s="58">
        <f>+F173*0.02</f>
        <v>18194.400000000001</v>
      </c>
      <c r="K178" s="23"/>
      <c r="L178" s="15"/>
      <c r="M178" s="15"/>
      <c r="N178" s="15"/>
      <c r="O178" s="12"/>
    </row>
    <row r="179" spans="1:15" ht="14.25" customHeight="1" x14ac:dyDescent="0.25">
      <c r="A179" s="17">
        <v>27101</v>
      </c>
      <c r="B179" s="10">
        <v>1</v>
      </c>
      <c r="C179" s="10">
        <v>1</v>
      </c>
      <c r="D179" s="111"/>
      <c r="E179" s="112" t="s">
        <v>27</v>
      </c>
      <c r="F179" s="297">
        <f>+'PEF2020'!S40</f>
        <v>61900</v>
      </c>
      <c r="G179" s="114"/>
      <c r="K179" s="23"/>
      <c r="L179" s="15"/>
      <c r="M179" s="15"/>
      <c r="N179" s="15"/>
    </row>
    <row r="180" spans="1:15" ht="14.25" customHeight="1" x14ac:dyDescent="0.25">
      <c r="A180" s="22"/>
      <c r="B180" s="10"/>
      <c r="C180" s="10"/>
      <c r="D180" s="108">
        <v>27100019</v>
      </c>
      <c r="E180" s="109" t="s">
        <v>80</v>
      </c>
      <c r="F180" s="110"/>
      <c r="G180" s="58">
        <f>+F179*0.85</f>
        <v>52615</v>
      </c>
      <c r="K180" s="23"/>
      <c r="L180" s="15"/>
      <c r="M180" s="15"/>
      <c r="N180" s="15"/>
    </row>
    <row r="181" spans="1:15" ht="14.25" customHeight="1" x14ac:dyDescent="0.25">
      <c r="A181" s="22"/>
      <c r="B181" s="10"/>
      <c r="C181" s="10"/>
      <c r="D181" s="108">
        <v>27100150</v>
      </c>
      <c r="E181" s="109" t="s">
        <v>81</v>
      </c>
      <c r="F181" s="110"/>
      <c r="G181" s="58">
        <f>+F179*0.15</f>
        <v>9285</v>
      </c>
      <c r="K181" s="23"/>
      <c r="L181" s="15"/>
      <c r="M181" s="15"/>
      <c r="N181" s="15"/>
    </row>
    <row r="182" spans="1:15" ht="14.25" customHeight="1" x14ac:dyDescent="0.25">
      <c r="A182" s="17">
        <v>27201</v>
      </c>
      <c r="B182" s="10">
        <v>1</v>
      </c>
      <c r="C182" s="10">
        <v>1</v>
      </c>
      <c r="D182" s="111"/>
      <c r="E182" s="112" t="s">
        <v>11</v>
      </c>
      <c r="F182" s="297">
        <f>+'PEF2020'!S41+'PEF2020'!S42+'PEF2020'!S43</f>
        <v>95600</v>
      </c>
      <c r="G182" s="114"/>
      <c r="H182" s="43"/>
      <c r="I182" s="48"/>
      <c r="J182" s="43"/>
      <c r="K182" s="23"/>
      <c r="L182" s="15"/>
      <c r="M182" s="15"/>
      <c r="N182" s="15"/>
    </row>
    <row r="183" spans="1:15" ht="14.25" customHeight="1" x14ac:dyDescent="0.25">
      <c r="A183" s="22"/>
      <c r="B183" s="18"/>
      <c r="C183" s="18"/>
      <c r="D183" s="108">
        <v>27200001</v>
      </c>
      <c r="E183" s="109" t="s">
        <v>83</v>
      </c>
      <c r="F183" s="110"/>
      <c r="G183" s="58">
        <f>+$F$182*0.12</f>
        <v>11472</v>
      </c>
      <c r="H183" s="43"/>
      <c r="I183" s="48"/>
      <c r="J183" s="43"/>
      <c r="K183" s="23"/>
      <c r="L183" s="15"/>
      <c r="M183" s="15"/>
      <c r="N183" s="15"/>
    </row>
    <row r="184" spans="1:15" ht="14.25" customHeight="1" x14ac:dyDescent="0.25">
      <c r="A184" s="22"/>
      <c r="B184" s="18"/>
      <c r="C184" s="18"/>
      <c r="D184" s="108">
        <v>27200002</v>
      </c>
      <c r="E184" s="109" t="s">
        <v>84</v>
      </c>
      <c r="F184" s="110"/>
      <c r="G184" s="58">
        <f>+$F$182*0.13</f>
        <v>12428</v>
      </c>
      <c r="H184" s="43"/>
      <c r="I184" s="48"/>
      <c r="J184" s="43"/>
      <c r="K184" s="23"/>
      <c r="L184" s="15"/>
      <c r="M184" s="15"/>
      <c r="N184" s="15"/>
    </row>
    <row r="185" spans="1:15" ht="14.25" customHeight="1" x14ac:dyDescent="0.25">
      <c r="A185" s="22"/>
      <c r="B185" s="18"/>
      <c r="C185" s="18"/>
      <c r="D185" s="108">
        <v>27200007</v>
      </c>
      <c r="E185" s="109" t="s">
        <v>85</v>
      </c>
      <c r="F185" s="110"/>
      <c r="G185" s="58">
        <f>+$F$182*0.18</f>
        <v>17208</v>
      </c>
      <c r="H185" s="43"/>
      <c r="I185" s="48"/>
      <c r="J185" s="43"/>
      <c r="K185" s="23"/>
      <c r="L185" s="15"/>
      <c r="M185" s="15"/>
      <c r="N185" s="15"/>
    </row>
    <row r="186" spans="1:15" ht="14.25" customHeight="1" x14ac:dyDescent="0.25">
      <c r="A186" s="22"/>
      <c r="B186" s="18"/>
      <c r="C186" s="18"/>
      <c r="D186" s="108">
        <v>27200012</v>
      </c>
      <c r="E186" s="109" t="s">
        <v>86</v>
      </c>
      <c r="F186" s="110"/>
      <c r="G186" s="58">
        <f>+$F$182*0.08</f>
        <v>7648</v>
      </c>
      <c r="H186" s="43"/>
      <c r="I186" s="48"/>
      <c r="J186" s="43"/>
      <c r="K186" s="23"/>
      <c r="L186" s="15"/>
      <c r="M186" s="15"/>
      <c r="N186" s="15"/>
    </row>
    <row r="187" spans="1:15" ht="14.25" customHeight="1" x14ac:dyDescent="0.25">
      <c r="A187" s="22"/>
      <c r="B187" s="18"/>
      <c r="C187" s="18"/>
      <c r="D187" s="108">
        <v>27200013</v>
      </c>
      <c r="E187" s="109" t="s">
        <v>87</v>
      </c>
      <c r="F187" s="110"/>
      <c r="G187" s="58">
        <f>+$F$182*0.11</f>
        <v>10516</v>
      </c>
      <c r="H187" s="43"/>
      <c r="I187" s="48"/>
      <c r="J187" s="43"/>
      <c r="K187" s="23"/>
      <c r="L187" s="15"/>
      <c r="M187" s="15"/>
      <c r="N187" s="15"/>
    </row>
    <row r="188" spans="1:15" ht="14.25" customHeight="1" x14ac:dyDescent="0.25">
      <c r="A188" s="22"/>
      <c r="B188" s="18"/>
      <c r="C188" s="18"/>
      <c r="D188" s="108">
        <v>27200018</v>
      </c>
      <c r="E188" s="109" t="s">
        <v>88</v>
      </c>
      <c r="F188" s="110"/>
      <c r="G188" s="58">
        <f>+$F$182*0.12</f>
        <v>11472</v>
      </c>
      <c r="H188" s="43"/>
      <c r="I188" s="48"/>
      <c r="J188" s="43"/>
      <c r="K188" s="23"/>
      <c r="L188" s="15"/>
      <c r="M188" s="15"/>
      <c r="N188" s="15"/>
    </row>
    <row r="189" spans="1:15" ht="14.25" customHeight="1" x14ac:dyDescent="0.25">
      <c r="A189" s="22"/>
      <c r="B189" s="18"/>
      <c r="C189" s="18"/>
      <c r="D189" s="108">
        <v>27200020</v>
      </c>
      <c r="E189" s="109" t="s">
        <v>89</v>
      </c>
      <c r="F189" s="116"/>
      <c r="G189" s="124">
        <f>+$F$182*0.26</f>
        <v>24856</v>
      </c>
      <c r="H189" s="43"/>
      <c r="I189" s="48"/>
      <c r="J189" s="43"/>
      <c r="K189" s="23"/>
      <c r="L189" s="15"/>
      <c r="M189" s="15"/>
      <c r="N189" s="15"/>
    </row>
    <row r="190" spans="1:15" ht="14.25" customHeight="1" x14ac:dyDescent="0.25">
      <c r="A190" s="17">
        <v>27301</v>
      </c>
      <c r="B190" s="10"/>
      <c r="C190" s="10"/>
      <c r="D190" s="111"/>
      <c r="E190" s="112" t="s">
        <v>306</v>
      </c>
      <c r="F190" s="309"/>
      <c r="G190" s="58"/>
      <c r="H190" s="43"/>
      <c r="I190" s="48"/>
      <c r="J190" s="43"/>
      <c r="K190" s="23"/>
      <c r="L190" s="15"/>
      <c r="M190" s="15"/>
      <c r="N190" s="15"/>
    </row>
    <row r="191" spans="1:15" ht="14.25" customHeight="1" x14ac:dyDescent="0.25">
      <c r="A191" s="22"/>
      <c r="B191" s="18"/>
      <c r="C191" s="18"/>
      <c r="D191" s="108" t="s">
        <v>309</v>
      </c>
      <c r="E191" s="315" t="s">
        <v>310</v>
      </c>
      <c r="F191" s="116"/>
      <c r="G191" s="58">
        <f>+$F$190*0.1</f>
        <v>0</v>
      </c>
      <c r="H191" s="43"/>
      <c r="I191" s="48"/>
      <c r="J191" s="43"/>
      <c r="K191" s="23"/>
      <c r="L191" s="15"/>
      <c r="M191" s="15"/>
      <c r="N191" s="15"/>
    </row>
    <row r="192" spans="1:15" ht="14.25" customHeight="1" x14ac:dyDescent="0.25">
      <c r="A192" s="22"/>
      <c r="B192" s="18"/>
      <c r="C192" s="18"/>
      <c r="D192" s="108" t="s">
        <v>312</v>
      </c>
      <c r="E192" s="154" t="s">
        <v>311</v>
      </c>
      <c r="F192" s="116"/>
      <c r="G192" s="58">
        <f t="shared" ref="G192" si="13">+$F$190*0.1</f>
        <v>0</v>
      </c>
      <c r="H192" s="43"/>
      <c r="I192" s="48"/>
      <c r="J192" s="43"/>
      <c r="K192" s="23"/>
      <c r="L192" s="15"/>
      <c r="M192" s="15"/>
      <c r="N192" s="15"/>
    </row>
    <row r="193" spans="1:14" ht="14.25" customHeight="1" x14ac:dyDescent="0.25">
      <c r="A193" s="22"/>
      <c r="B193" s="18"/>
      <c r="C193" s="18"/>
      <c r="D193" s="108" t="s">
        <v>313</v>
      </c>
      <c r="E193" s="154" t="s">
        <v>314</v>
      </c>
      <c r="F193" s="116"/>
      <c r="G193" s="58">
        <f>+$F$190*0.6</f>
        <v>0</v>
      </c>
      <c r="H193" s="43"/>
      <c r="I193" s="48"/>
      <c r="J193" s="43"/>
      <c r="K193" s="23"/>
      <c r="L193" s="15"/>
      <c r="M193" s="15"/>
      <c r="N193" s="15"/>
    </row>
    <row r="194" spans="1:14" ht="14.25" customHeight="1" x14ac:dyDescent="0.25">
      <c r="A194" s="22"/>
      <c r="B194" s="18"/>
      <c r="C194" s="18"/>
      <c r="D194" s="108" t="s">
        <v>315</v>
      </c>
      <c r="E194" s="120" t="s">
        <v>316</v>
      </c>
      <c r="F194" s="116"/>
      <c r="G194" s="58">
        <f>+$F$190*0.2</f>
        <v>0</v>
      </c>
      <c r="H194" s="43"/>
      <c r="I194" s="48"/>
      <c r="J194" s="43"/>
      <c r="K194" s="23"/>
      <c r="L194" s="15"/>
      <c r="M194" s="15"/>
      <c r="N194" s="15"/>
    </row>
    <row r="195" spans="1:14" ht="14.25" customHeight="1" x14ac:dyDescent="0.25">
      <c r="A195" s="17">
        <v>27401</v>
      </c>
      <c r="B195" s="68"/>
      <c r="C195" s="68"/>
      <c r="D195" s="117"/>
      <c r="E195" s="109" t="s">
        <v>199</v>
      </c>
      <c r="F195" s="309"/>
      <c r="G195" s="58"/>
      <c r="H195" s="43"/>
      <c r="I195" s="48"/>
      <c r="J195" s="43"/>
      <c r="K195" s="23"/>
      <c r="L195" s="15"/>
      <c r="M195" s="15"/>
      <c r="N195" s="15"/>
    </row>
    <row r="196" spans="1:14" ht="14.25" customHeight="1" x14ac:dyDescent="0.25">
      <c r="A196" s="310"/>
      <c r="B196" s="68"/>
      <c r="C196" s="68"/>
      <c r="D196" s="311">
        <v>27400001</v>
      </c>
      <c r="E196" s="313" t="s">
        <v>270</v>
      </c>
      <c r="F196" s="113"/>
      <c r="G196" s="58"/>
      <c r="H196" s="43"/>
      <c r="I196" s="48"/>
      <c r="J196" s="43"/>
      <c r="K196" s="23"/>
      <c r="L196" s="15"/>
      <c r="M196" s="15"/>
      <c r="N196" s="15"/>
    </row>
    <row r="197" spans="1:14" ht="14.25" customHeight="1" x14ac:dyDescent="0.25">
      <c r="A197" s="77"/>
      <c r="B197" s="68"/>
      <c r="C197" s="68"/>
      <c r="D197" s="115">
        <v>27400002</v>
      </c>
      <c r="E197" s="109" t="s">
        <v>271</v>
      </c>
      <c r="F197" s="113"/>
      <c r="G197" s="58"/>
      <c r="H197" s="43"/>
      <c r="I197" s="48"/>
      <c r="J197" s="43"/>
      <c r="K197" s="23"/>
      <c r="L197" s="15"/>
      <c r="M197" s="15"/>
      <c r="N197" s="15"/>
    </row>
    <row r="198" spans="1:14" ht="14.25" customHeight="1" x14ac:dyDescent="0.25">
      <c r="A198" s="20"/>
      <c r="B198" s="68"/>
      <c r="C198" s="68"/>
      <c r="D198" s="312">
        <v>27400006</v>
      </c>
      <c r="E198" s="314" t="s">
        <v>272</v>
      </c>
      <c r="F198" s="113"/>
      <c r="G198" s="58"/>
      <c r="H198" s="158"/>
      <c r="I198" s="159"/>
      <c r="J198" s="158"/>
      <c r="K198" s="156"/>
      <c r="L198" s="155"/>
      <c r="M198" s="15"/>
      <c r="N198" s="15"/>
    </row>
    <row r="199" spans="1:14" ht="14.25" customHeight="1" x14ac:dyDescent="0.25">
      <c r="A199" s="17">
        <v>29101</v>
      </c>
      <c r="B199" s="21"/>
      <c r="C199" s="21"/>
      <c r="D199" s="119"/>
      <c r="E199" s="120" t="s">
        <v>139</v>
      </c>
      <c r="F199" s="297">
        <f>+'PEF2020'!S44+'PEF2020'!S45</f>
        <v>133447</v>
      </c>
      <c r="G199" s="129"/>
      <c r="H199" s="158"/>
      <c r="I199" s="159"/>
      <c r="J199" s="158"/>
      <c r="K199" s="156"/>
      <c r="L199" s="155"/>
      <c r="M199" s="15"/>
      <c r="N199" s="15"/>
    </row>
    <row r="200" spans="1:14" ht="14.25" customHeight="1" x14ac:dyDescent="0.2">
      <c r="A200" s="76"/>
      <c r="B200" s="10"/>
      <c r="C200" s="10"/>
      <c r="D200" s="130">
        <v>29100036</v>
      </c>
      <c r="E200" s="131" t="s">
        <v>42</v>
      </c>
      <c r="F200" s="132"/>
      <c r="G200" s="133">
        <f>+$F$199*0.03</f>
        <v>4003.41</v>
      </c>
      <c r="H200" s="158"/>
      <c r="I200" s="159"/>
      <c r="J200" s="158"/>
      <c r="K200" s="156"/>
      <c r="L200" s="155"/>
      <c r="M200" s="15"/>
      <c r="N200" s="15"/>
    </row>
    <row r="201" spans="1:14" ht="14.25" customHeight="1" x14ac:dyDescent="0.2">
      <c r="A201" s="76"/>
      <c r="B201" s="10"/>
      <c r="C201" s="10"/>
      <c r="D201" s="130">
        <v>29100123</v>
      </c>
      <c r="E201" s="134" t="s">
        <v>143</v>
      </c>
      <c r="F201" s="132"/>
      <c r="G201" s="133">
        <f>+$F$199*0.08</f>
        <v>10675.76</v>
      </c>
      <c r="H201" s="158"/>
      <c r="I201" s="159"/>
      <c r="J201" s="158"/>
      <c r="K201" s="156"/>
      <c r="L201" s="155"/>
      <c r="M201" s="15"/>
      <c r="N201" s="15"/>
    </row>
    <row r="202" spans="1:14" ht="14.25" customHeight="1" x14ac:dyDescent="0.2">
      <c r="A202" s="76"/>
      <c r="B202" s="10"/>
      <c r="C202" s="10"/>
      <c r="D202" s="130">
        <v>29100154</v>
      </c>
      <c r="E202" s="134" t="s">
        <v>154</v>
      </c>
      <c r="F202" s="132"/>
      <c r="G202" s="133">
        <f>+$F$199*0.1</f>
        <v>13344.7</v>
      </c>
      <c r="H202" s="158"/>
      <c r="I202" s="159"/>
      <c r="J202" s="158"/>
      <c r="K202" s="156"/>
      <c r="L202" s="155"/>
      <c r="M202" s="15"/>
      <c r="N202" s="15"/>
    </row>
    <row r="203" spans="1:14" ht="14.25" customHeight="1" x14ac:dyDescent="0.2">
      <c r="A203" s="76"/>
      <c r="B203" s="10"/>
      <c r="C203" s="10"/>
      <c r="D203" s="130">
        <v>29100189</v>
      </c>
      <c r="E203" s="134" t="s">
        <v>43</v>
      </c>
      <c r="F203" s="132"/>
      <c r="G203" s="133">
        <f>+$F$199*0.13</f>
        <v>17348.11</v>
      </c>
      <c r="H203" s="158"/>
      <c r="I203" s="159"/>
      <c r="J203" s="158"/>
      <c r="K203" s="156"/>
      <c r="L203" s="155"/>
      <c r="M203" s="15"/>
      <c r="N203" s="15"/>
    </row>
    <row r="204" spans="1:14" ht="14.25" customHeight="1" x14ac:dyDescent="0.2">
      <c r="A204" s="76"/>
      <c r="B204" s="10"/>
      <c r="C204" s="10"/>
      <c r="D204" s="130">
        <v>29100199</v>
      </c>
      <c r="E204" s="134" t="s">
        <v>44</v>
      </c>
      <c r="F204" s="132"/>
      <c r="G204" s="133">
        <f>+$F$199*0.11</f>
        <v>14679.17</v>
      </c>
      <c r="H204" s="158"/>
      <c r="I204" s="159"/>
      <c r="J204" s="158"/>
      <c r="K204" s="156"/>
      <c r="L204" s="155"/>
      <c r="M204" s="15"/>
      <c r="N204" s="15"/>
    </row>
    <row r="205" spans="1:14" ht="14.25" customHeight="1" x14ac:dyDescent="0.2">
      <c r="A205" s="76"/>
      <c r="B205" s="10"/>
      <c r="C205" s="10"/>
      <c r="D205" s="130">
        <v>29100210</v>
      </c>
      <c r="E205" s="134" t="s">
        <v>155</v>
      </c>
      <c r="F205" s="132"/>
      <c r="G205" s="133">
        <f>+$F$199*0.04</f>
        <v>5337.88</v>
      </c>
      <c r="H205" s="158"/>
      <c r="I205" s="159"/>
      <c r="J205" s="158"/>
      <c r="K205" s="156"/>
      <c r="L205" s="155"/>
      <c r="M205" s="15"/>
      <c r="N205" s="15"/>
    </row>
    <row r="206" spans="1:14" ht="14.25" customHeight="1" x14ac:dyDescent="0.2">
      <c r="A206" s="76"/>
      <c r="B206" s="10"/>
      <c r="C206" s="10"/>
      <c r="D206" s="130">
        <v>29100242</v>
      </c>
      <c r="E206" s="134" t="s">
        <v>144</v>
      </c>
      <c r="F206" s="132"/>
      <c r="G206" s="133">
        <f>+$F$199*0.07</f>
        <v>9341.2900000000009</v>
      </c>
      <c r="H206" s="158"/>
      <c r="I206" s="159"/>
      <c r="J206" s="158"/>
      <c r="K206" s="156"/>
      <c r="L206" s="155"/>
      <c r="M206" s="15"/>
      <c r="N206" s="15"/>
    </row>
    <row r="207" spans="1:14" ht="14.25" customHeight="1" x14ac:dyDescent="0.2">
      <c r="A207" s="76"/>
      <c r="B207" s="10"/>
      <c r="C207" s="10"/>
      <c r="D207" s="130">
        <v>29100254</v>
      </c>
      <c r="E207" s="134" t="s">
        <v>156</v>
      </c>
      <c r="F207" s="132"/>
      <c r="G207" s="133">
        <f>+$F$199*0.04</f>
        <v>5337.88</v>
      </c>
      <c r="H207" s="158"/>
      <c r="I207" s="159"/>
      <c r="J207" s="158"/>
      <c r="K207" s="156"/>
      <c r="L207" s="155"/>
      <c r="M207" s="15"/>
      <c r="N207" s="15"/>
    </row>
    <row r="208" spans="1:14" ht="14.25" customHeight="1" x14ac:dyDescent="0.2">
      <c r="A208" s="76"/>
      <c r="B208" s="10"/>
      <c r="C208" s="10"/>
      <c r="D208" s="130">
        <v>29100264</v>
      </c>
      <c r="E208" s="134" t="s">
        <v>145</v>
      </c>
      <c r="F208" s="132"/>
      <c r="G208" s="133">
        <f>+$F$199*0.09</f>
        <v>12010.23</v>
      </c>
      <c r="H208" s="158"/>
      <c r="I208" s="159"/>
      <c r="J208" s="158"/>
      <c r="K208" s="156"/>
      <c r="L208" s="155"/>
      <c r="M208" s="15"/>
      <c r="N208" s="15"/>
    </row>
    <row r="209" spans="1:14" ht="14.25" customHeight="1" x14ac:dyDescent="0.2">
      <c r="A209" s="76"/>
      <c r="B209" s="10"/>
      <c r="C209" s="10"/>
      <c r="D209" s="130">
        <v>29100265</v>
      </c>
      <c r="E209" s="134" t="s">
        <v>146</v>
      </c>
      <c r="F209" s="132"/>
      <c r="G209" s="133">
        <f>+$F$199*0.1</f>
        <v>13344.7</v>
      </c>
      <c r="H209" s="158"/>
      <c r="I209" s="159"/>
      <c r="J209" s="158"/>
      <c r="K209" s="156"/>
      <c r="L209" s="155"/>
      <c r="M209" s="15"/>
      <c r="N209" s="15"/>
    </row>
    <row r="210" spans="1:14" ht="14.25" customHeight="1" x14ac:dyDescent="0.2">
      <c r="A210" s="76"/>
      <c r="B210" s="10"/>
      <c r="C210" s="10"/>
      <c r="D210" s="130">
        <v>29100272</v>
      </c>
      <c r="E210" s="134" t="s">
        <v>147</v>
      </c>
      <c r="F210" s="132"/>
      <c r="G210" s="133">
        <f>+$F$199*0.2</f>
        <v>26689.4</v>
      </c>
      <c r="H210" s="158"/>
      <c r="I210" s="159"/>
      <c r="J210" s="158"/>
      <c r="K210" s="156"/>
      <c r="L210" s="155"/>
      <c r="M210" s="15"/>
      <c r="N210" s="15"/>
    </row>
    <row r="211" spans="1:14" ht="14.25" customHeight="1" x14ac:dyDescent="0.2">
      <c r="A211" s="92"/>
      <c r="B211" s="10"/>
      <c r="C211" s="10"/>
      <c r="D211" s="130">
        <v>29100280</v>
      </c>
      <c r="E211" s="135" t="s">
        <v>148</v>
      </c>
      <c r="F211" s="132"/>
      <c r="G211" s="133">
        <f>+$F$199*0.01</f>
        <v>1334.47</v>
      </c>
      <c r="H211" s="158"/>
      <c r="I211" s="159"/>
      <c r="J211" s="158"/>
      <c r="K211" s="156"/>
      <c r="L211" s="155"/>
      <c r="M211" s="15"/>
      <c r="N211" s="15"/>
    </row>
    <row r="212" spans="1:14" ht="14.25" customHeight="1" x14ac:dyDescent="0.25">
      <c r="A212" s="17">
        <v>29201</v>
      </c>
      <c r="B212" s="68"/>
      <c r="C212" s="68"/>
      <c r="D212" s="117"/>
      <c r="E212" s="121" t="s">
        <v>200</v>
      </c>
      <c r="F212" s="297">
        <f>+'PEF2020'!S46</f>
        <v>44817</v>
      </c>
      <c r="G212" s="58"/>
      <c r="H212" s="158"/>
      <c r="I212" s="159"/>
      <c r="J212" s="158"/>
      <c r="K212" s="156"/>
      <c r="L212" s="155"/>
      <c r="M212" s="15"/>
      <c r="N212" s="15"/>
    </row>
    <row r="213" spans="1:14" ht="14.25" customHeight="1" x14ac:dyDescent="0.25">
      <c r="A213" s="17"/>
      <c r="B213" s="68"/>
      <c r="C213" s="68"/>
      <c r="D213" s="117">
        <v>29200005</v>
      </c>
      <c r="E213" s="121" t="s">
        <v>284</v>
      </c>
      <c r="F213" s="113"/>
      <c r="G213" s="58">
        <f>+$F$212*0.05</f>
        <v>2240.85</v>
      </c>
      <c r="H213" s="158"/>
      <c r="I213" s="159"/>
      <c r="J213" s="158"/>
      <c r="K213" s="156"/>
      <c r="L213" s="155"/>
      <c r="M213" s="15"/>
      <c r="N213" s="15"/>
    </row>
    <row r="214" spans="1:14" ht="14.25" customHeight="1" x14ac:dyDescent="0.25">
      <c r="A214" s="17"/>
      <c r="B214" s="68"/>
      <c r="C214" s="68"/>
      <c r="D214" s="117">
        <v>29200007</v>
      </c>
      <c r="E214" s="121" t="s">
        <v>285</v>
      </c>
      <c r="F214" s="113"/>
      <c r="G214" s="58">
        <f>+$F$212*0.05</f>
        <v>2240.85</v>
      </c>
      <c r="H214" s="158"/>
      <c r="I214" s="159"/>
      <c r="J214" s="158"/>
      <c r="K214" s="156"/>
      <c r="L214" s="155"/>
      <c r="M214" s="15"/>
      <c r="N214" s="15"/>
    </row>
    <row r="215" spans="1:14" ht="14.25" customHeight="1" x14ac:dyDescent="0.25">
      <c r="A215" s="17"/>
      <c r="B215" s="68"/>
      <c r="C215" s="68"/>
      <c r="D215" s="117">
        <v>29200008</v>
      </c>
      <c r="E215" s="121" t="s">
        <v>286</v>
      </c>
      <c r="F215" s="113"/>
      <c r="G215" s="58">
        <f t="shared" ref="G215:G223" si="14">+$F$212*0.05</f>
        <v>2240.85</v>
      </c>
      <c r="H215" s="158"/>
      <c r="I215" s="159"/>
      <c r="J215" s="158"/>
      <c r="K215" s="156"/>
      <c r="L215" s="155"/>
      <c r="M215" s="15"/>
      <c r="N215" s="15"/>
    </row>
    <row r="216" spans="1:14" ht="14.25" customHeight="1" x14ac:dyDescent="0.25">
      <c r="A216" s="17"/>
      <c r="B216" s="68"/>
      <c r="C216" s="68"/>
      <c r="D216" s="117">
        <v>29200012</v>
      </c>
      <c r="E216" s="121" t="s">
        <v>287</v>
      </c>
      <c r="F216" s="113"/>
      <c r="G216" s="58">
        <f t="shared" si="14"/>
        <v>2240.85</v>
      </c>
      <c r="H216" s="158"/>
      <c r="I216" s="159"/>
      <c r="J216" s="158"/>
      <c r="K216" s="156"/>
      <c r="L216" s="155"/>
      <c r="M216" s="15"/>
      <c r="N216" s="15"/>
    </row>
    <row r="217" spans="1:14" ht="14.25" customHeight="1" x14ac:dyDescent="0.25">
      <c r="A217" s="17"/>
      <c r="B217" s="68"/>
      <c r="C217" s="68"/>
      <c r="D217" s="117">
        <v>29200014</v>
      </c>
      <c r="E217" s="121" t="s">
        <v>288</v>
      </c>
      <c r="F217" s="113"/>
      <c r="G217" s="58">
        <f t="shared" si="14"/>
        <v>2240.85</v>
      </c>
      <c r="H217" s="158"/>
      <c r="I217" s="159"/>
      <c r="J217" s="158"/>
      <c r="K217" s="156"/>
      <c r="L217" s="155"/>
      <c r="M217" s="15"/>
      <c r="N217" s="15"/>
    </row>
    <row r="218" spans="1:14" ht="14.25" customHeight="1" x14ac:dyDescent="0.25">
      <c r="A218" s="17"/>
      <c r="B218" s="68"/>
      <c r="C218" s="68"/>
      <c r="D218" s="117">
        <v>29200018</v>
      </c>
      <c r="E218" s="121" t="s">
        <v>289</v>
      </c>
      <c r="F218" s="113"/>
      <c r="G218" s="58">
        <f t="shared" si="14"/>
        <v>2240.85</v>
      </c>
      <c r="H218" s="158"/>
      <c r="I218" s="159"/>
      <c r="J218" s="158"/>
      <c r="K218" s="156"/>
      <c r="L218" s="155"/>
      <c r="M218" s="15"/>
      <c r="N218" s="15"/>
    </row>
    <row r="219" spans="1:14" ht="14.25" customHeight="1" x14ac:dyDescent="0.25">
      <c r="A219" s="17"/>
      <c r="B219" s="68"/>
      <c r="C219" s="68"/>
      <c r="D219" s="117">
        <v>29200019</v>
      </c>
      <c r="E219" s="121" t="s">
        <v>290</v>
      </c>
      <c r="F219" s="113"/>
      <c r="G219" s="58">
        <f t="shared" si="14"/>
        <v>2240.85</v>
      </c>
      <c r="H219" s="158"/>
      <c r="I219" s="159"/>
      <c r="J219" s="158"/>
      <c r="K219" s="156"/>
      <c r="L219" s="155"/>
      <c r="M219" s="15"/>
      <c r="N219" s="15"/>
    </row>
    <row r="220" spans="1:14" ht="15" customHeight="1" x14ac:dyDescent="0.25">
      <c r="A220" s="17"/>
      <c r="B220" s="68"/>
      <c r="C220" s="68"/>
      <c r="D220" s="117">
        <v>29200020</v>
      </c>
      <c r="E220" s="121" t="s">
        <v>294</v>
      </c>
      <c r="F220" s="113"/>
      <c r="G220" s="58">
        <f t="shared" si="14"/>
        <v>2240.85</v>
      </c>
      <c r="H220" s="158"/>
      <c r="I220" s="159"/>
      <c r="J220" s="158"/>
      <c r="K220" s="156"/>
      <c r="L220" s="155"/>
      <c r="M220" s="15"/>
      <c r="N220" s="15"/>
    </row>
    <row r="221" spans="1:14" ht="14.25" customHeight="1" x14ac:dyDescent="0.25">
      <c r="A221" s="17"/>
      <c r="B221" s="68"/>
      <c r="C221" s="68"/>
      <c r="D221" s="117">
        <v>29200022</v>
      </c>
      <c r="E221" s="121" t="s">
        <v>291</v>
      </c>
      <c r="F221" s="113"/>
      <c r="G221" s="58">
        <f t="shared" si="14"/>
        <v>2240.85</v>
      </c>
      <c r="H221" s="158"/>
      <c r="I221" s="159"/>
      <c r="J221" s="158"/>
      <c r="K221" s="156"/>
      <c r="L221" s="155"/>
      <c r="M221" s="15"/>
      <c r="N221" s="15"/>
    </row>
    <row r="222" spans="1:14" ht="14.25" customHeight="1" x14ac:dyDescent="0.25">
      <c r="A222" s="17"/>
      <c r="B222" s="68"/>
      <c r="C222" s="68"/>
      <c r="D222" s="117">
        <v>29200024</v>
      </c>
      <c r="E222" s="121" t="s">
        <v>292</v>
      </c>
      <c r="F222" s="113"/>
      <c r="G222" s="58">
        <f t="shared" si="14"/>
        <v>2240.85</v>
      </c>
      <c r="H222" s="158"/>
      <c r="I222" s="159"/>
      <c r="J222" s="158"/>
      <c r="K222" s="156"/>
      <c r="L222" s="155"/>
      <c r="M222" s="15"/>
      <c r="N222" s="15"/>
    </row>
    <row r="223" spans="1:14" ht="14.25" customHeight="1" x14ac:dyDescent="0.25">
      <c r="A223" s="25"/>
      <c r="B223" s="68"/>
      <c r="C223" s="68"/>
      <c r="D223" s="117">
        <v>29200032</v>
      </c>
      <c r="E223" s="121" t="s">
        <v>293</v>
      </c>
      <c r="F223" s="136"/>
      <c r="G223" s="58">
        <f t="shared" si="14"/>
        <v>2240.85</v>
      </c>
      <c r="H223" s="158"/>
      <c r="I223" s="159"/>
      <c r="J223" s="158"/>
      <c r="K223" s="156"/>
      <c r="L223" s="155"/>
      <c r="M223" s="15"/>
      <c r="N223" s="15"/>
    </row>
    <row r="224" spans="1:14" ht="14.25" customHeight="1" x14ac:dyDescent="0.25">
      <c r="A224" s="25"/>
      <c r="B224" s="68"/>
      <c r="C224" s="68"/>
      <c r="D224" s="117">
        <v>29200036</v>
      </c>
      <c r="E224" s="121" t="s">
        <v>295</v>
      </c>
      <c r="F224" s="110"/>
      <c r="G224" s="58">
        <f>+$F$212*0.45</f>
        <v>20167.650000000001</v>
      </c>
      <c r="H224" s="158"/>
      <c r="I224" s="159"/>
      <c r="J224" s="158"/>
      <c r="K224" s="156"/>
      <c r="L224" s="155"/>
      <c r="M224" s="15"/>
      <c r="N224" s="15"/>
    </row>
    <row r="225" spans="1:14" ht="22.5" x14ac:dyDescent="0.25">
      <c r="A225" s="17">
        <v>29301</v>
      </c>
      <c r="B225" s="68"/>
      <c r="C225" s="68"/>
      <c r="D225" s="117"/>
      <c r="E225" s="121" t="s">
        <v>201</v>
      </c>
      <c r="F225" s="297">
        <f>+'PEF2020'!S47</f>
        <v>17787</v>
      </c>
      <c r="G225" s="58"/>
      <c r="H225" s="158"/>
      <c r="I225" s="159"/>
      <c r="J225" s="158"/>
      <c r="K225" s="156"/>
      <c r="L225" s="155"/>
      <c r="M225" s="15"/>
      <c r="N225" s="15"/>
    </row>
    <row r="226" spans="1:14" x14ac:dyDescent="0.25">
      <c r="A226" s="17"/>
      <c r="B226" s="68"/>
      <c r="C226" s="68"/>
      <c r="D226" s="117">
        <v>29300001</v>
      </c>
      <c r="E226" s="121" t="s">
        <v>237</v>
      </c>
      <c r="F226" s="113"/>
      <c r="G226" s="58">
        <f>+$F$225*0.06</f>
        <v>1067.22</v>
      </c>
      <c r="H226" s="158"/>
      <c r="I226" s="159"/>
      <c r="J226" s="158"/>
      <c r="K226" s="156"/>
      <c r="L226" s="155"/>
      <c r="M226" s="15"/>
      <c r="N226" s="15"/>
    </row>
    <row r="227" spans="1:14" x14ac:dyDescent="0.25">
      <c r="A227" s="17"/>
      <c r="B227" s="68"/>
      <c r="C227" s="68"/>
      <c r="D227" s="117">
        <v>29300003</v>
      </c>
      <c r="E227" s="121" t="s">
        <v>238</v>
      </c>
      <c r="F227" s="113"/>
      <c r="G227" s="58">
        <f>+$F$225*0.03</f>
        <v>533.61</v>
      </c>
      <c r="H227" s="158"/>
      <c r="I227" s="159"/>
      <c r="J227" s="158"/>
      <c r="K227" s="156"/>
      <c r="L227" s="155"/>
      <c r="M227" s="15"/>
      <c r="N227" s="15"/>
    </row>
    <row r="228" spans="1:14" x14ac:dyDescent="0.25">
      <c r="A228" s="17"/>
      <c r="B228" s="68"/>
      <c r="C228" s="68"/>
      <c r="D228" s="117">
        <v>29300004</v>
      </c>
      <c r="E228" s="121" t="s">
        <v>468</v>
      </c>
      <c r="F228" s="113"/>
      <c r="G228" s="58">
        <f t="shared" ref="G228:G235" si="15">+$F$225*0.03</f>
        <v>533.61</v>
      </c>
      <c r="H228" s="158"/>
      <c r="I228" s="159"/>
      <c r="J228" s="158"/>
      <c r="K228" s="156"/>
      <c r="L228" s="155"/>
      <c r="M228" s="15"/>
      <c r="N228" s="15"/>
    </row>
    <row r="229" spans="1:14" x14ac:dyDescent="0.25">
      <c r="A229" s="17"/>
      <c r="B229" s="68"/>
      <c r="C229" s="68"/>
      <c r="D229" s="117">
        <v>29300007</v>
      </c>
      <c r="E229" s="121" t="s">
        <v>240</v>
      </c>
      <c r="F229" s="113"/>
      <c r="G229" s="58">
        <f t="shared" si="15"/>
        <v>533.61</v>
      </c>
      <c r="H229" s="158"/>
      <c r="I229" s="159"/>
      <c r="J229" s="158"/>
      <c r="K229" s="156"/>
      <c r="L229" s="155"/>
      <c r="M229" s="15"/>
      <c r="N229" s="15"/>
    </row>
    <row r="230" spans="1:14" x14ac:dyDescent="0.25">
      <c r="A230" s="17"/>
      <c r="B230" s="68"/>
      <c r="C230" s="68"/>
      <c r="D230" s="117">
        <v>29300012</v>
      </c>
      <c r="E230" s="121" t="s">
        <v>245</v>
      </c>
      <c r="F230" s="113"/>
      <c r="G230" s="58">
        <f t="shared" si="15"/>
        <v>533.61</v>
      </c>
      <c r="H230" s="158"/>
      <c r="I230" s="159"/>
      <c r="J230" s="158"/>
      <c r="K230" s="156"/>
      <c r="L230" s="155"/>
      <c r="M230" s="15"/>
      <c r="N230" s="15"/>
    </row>
    <row r="231" spans="1:14" ht="14.25" customHeight="1" x14ac:dyDescent="0.25">
      <c r="A231" s="25"/>
      <c r="B231" s="68"/>
      <c r="C231" s="68"/>
      <c r="D231" s="117">
        <v>29300013</v>
      </c>
      <c r="E231" s="121" t="s">
        <v>241</v>
      </c>
      <c r="F231" s="136"/>
      <c r="G231" s="58">
        <f>+$F$225*0.7</f>
        <v>12450.9</v>
      </c>
      <c r="H231" s="158"/>
      <c r="I231" s="159"/>
      <c r="J231" s="158"/>
      <c r="K231" s="156"/>
      <c r="L231" s="155"/>
      <c r="M231" s="15"/>
      <c r="N231" s="15"/>
    </row>
    <row r="232" spans="1:14" ht="14.25" customHeight="1" x14ac:dyDescent="0.25">
      <c r="A232" s="25"/>
      <c r="B232" s="68"/>
      <c r="C232" s="68"/>
      <c r="D232" s="117">
        <v>29300014</v>
      </c>
      <c r="E232" s="121" t="s">
        <v>246</v>
      </c>
      <c r="F232" s="110"/>
      <c r="G232" s="58">
        <f t="shared" si="15"/>
        <v>533.61</v>
      </c>
      <c r="H232" s="158"/>
      <c r="I232" s="159"/>
      <c r="J232" s="158"/>
      <c r="K232" s="156"/>
      <c r="L232" s="155"/>
      <c r="M232" s="15"/>
      <c r="N232" s="15"/>
    </row>
    <row r="233" spans="1:14" ht="14.25" customHeight="1" x14ac:dyDescent="0.25">
      <c r="A233" s="25"/>
      <c r="B233" s="68"/>
      <c r="C233" s="68"/>
      <c r="D233" s="117">
        <v>29300015</v>
      </c>
      <c r="E233" s="121" t="s">
        <v>242</v>
      </c>
      <c r="F233" s="110"/>
      <c r="G233" s="58">
        <f t="shared" si="15"/>
        <v>533.61</v>
      </c>
      <c r="H233" s="158"/>
      <c r="I233" s="159"/>
      <c r="J233" s="158"/>
      <c r="K233" s="156"/>
      <c r="L233" s="155"/>
      <c r="M233" s="15"/>
      <c r="N233" s="15"/>
    </row>
    <row r="234" spans="1:14" ht="14.25" customHeight="1" x14ac:dyDescent="0.25">
      <c r="A234" s="25"/>
      <c r="B234" s="68"/>
      <c r="C234" s="68"/>
      <c r="D234" s="117">
        <v>29300016</v>
      </c>
      <c r="E234" s="121" t="s">
        <v>243</v>
      </c>
      <c r="F234" s="110"/>
      <c r="G234" s="58">
        <f t="shared" si="15"/>
        <v>533.61</v>
      </c>
      <c r="H234" s="158"/>
      <c r="I234" s="159"/>
      <c r="J234" s="158"/>
      <c r="K234" s="156"/>
      <c r="L234" s="155"/>
      <c r="M234" s="15"/>
      <c r="N234" s="15"/>
    </row>
    <row r="235" spans="1:14" ht="14.25" customHeight="1" x14ac:dyDescent="0.25">
      <c r="A235" s="25"/>
      <c r="B235" s="68"/>
      <c r="C235" s="68"/>
      <c r="D235" s="117">
        <v>29300017</v>
      </c>
      <c r="E235" s="121" t="s">
        <v>244</v>
      </c>
      <c r="F235" s="110"/>
      <c r="G235" s="58">
        <f t="shared" si="15"/>
        <v>533.61</v>
      </c>
      <c r="H235" s="158"/>
      <c r="I235" s="159"/>
      <c r="J235" s="158"/>
      <c r="K235" s="156"/>
      <c r="L235" s="155"/>
      <c r="M235" s="15"/>
      <c r="N235" s="15"/>
    </row>
    <row r="236" spans="1:14" ht="14.25" customHeight="1" x14ac:dyDescent="0.25">
      <c r="A236" s="17">
        <v>29401</v>
      </c>
      <c r="B236" s="68"/>
      <c r="C236" s="68"/>
      <c r="D236" s="117"/>
      <c r="E236" s="121" t="s">
        <v>202</v>
      </c>
      <c r="F236" s="297">
        <f>+'PEF2020'!S48</f>
        <v>47442</v>
      </c>
      <c r="G236" s="58"/>
      <c r="H236" s="158"/>
      <c r="I236" s="159"/>
      <c r="J236" s="158"/>
      <c r="K236" s="156"/>
      <c r="L236" s="155"/>
      <c r="M236" s="15"/>
      <c r="N236" s="15"/>
    </row>
    <row r="237" spans="1:14" ht="14.25" customHeight="1" x14ac:dyDescent="0.25">
      <c r="A237" s="17"/>
      <c r="B237" s="68"/>
      <c r="C237" s="68"/>
      <c r="D237" s="117">
        <v>29400004</v>
      </c>
      <c r="E237" s="121" t="s">
        <v>247</v>
      </c>
      <c r="F237" s="113"/>
      <c r="G237" s="58">
        <v>1200</v>
      </c>
      <c r="H237" s="158"/>
      <c r="I237" s="159"/>
      <c r="J237" s="158"/>
      <c r="K237" s="156"/>
      <c r="L237" s="155"/>
      <c r="M237" s="15"/>
      <c r="N237" s="15"/>
    </row>
    <row r="238" spans="1:14" ht="14.25" customHeight="1" x14ac:dyDescent="0.25">
      <c r="A238" s="17"/>
      <c r="B238" s="68"/>
      <c r="C238" s="68"/>
      <c r="D238" s="117">
        <v>29400006</v>
      </c>
      <c r="E238" s="121" t="s">
        <v>248</v>
      </c>
      <c r="F238" s="113"/>
      <c r="G238" s="58">
        <v>1042</v>
      </c>
      <c r="H238" s="158"/>
      <c r="I238" s="48"/>
      <c r="J238" s="43"/>
      <c r="K238" s="23"/>
      <c r="L238" s="15"/>
      <c r="M238" s="15"/>
      <c r="N238" s="15"/>
    </row>
    <row r="239" spans="1:14" ht="14.25" customHeight="1" x14ac:dyDescent="0.25">
      <c r="A239" s="17"/>
      <c r="B239" s="68"/>
      <c r="C239" s="68"/>
      <c r="D239" s="117">
        <v>29400012</v>
      </c>
      <c r="E239" s="121" t="s">
        <v>249</v>
      </c>
      <c r="F239" s="113"/>
      <c r="G239" s="58">
        <v>5000</v>
      </c>
      <c r="H239" s="158"/>
      <c r="I239" s="48"/>
      <c r="J239" s="43"/>
      <c r="K239" s="23"/>
      <c r="L239" s="15"/>
      <c r="M239" s="15"/>
      <c r="N239" s="15"/>
    </row>
    <row r="240" spans="1:14" ht="14.25" customHeight="1" x14ac:dyDescent="0.25">
      <c r="A240" s="17"/>
      <c r="B240" s="68"/>
      <c r="C240" s="68"/>
      <c r="D240" s="117">
        <v>29400025</v>
      </c>
      <c r="E240" s="121" t="s">
        <v>250</v>
      </c>
      <c r="F240" s="113"/>
      <c r="G240" s="58">
        <v>1200</v>
      </c>
      <c r="H240" s="158"/>
      <c r="I240" s="48"/>
      <c r="J240" s="43"/>
      <c r="K240" s="23"/>
      <c r="L240" s="15"/>
      <c r="M240" s="15"/>
      <c r="N240" s="15"/>
    </row>
    <row r="241" spans="1:14" ht="14.25" customHeight="1" x14ac:dyDescent="0.25">
      <c r="A241" s="17"/>
      <c r="B241" s="68"/>
      <c r="C241" s="68"/>
      <c r="D241" s="117">
        <v>29400027</v>
      </c>
      <c r="E241" s="121" t="s">
        <v>251</v>
      </c>
      <c r="F241" s="113"/>
      <c r="G241" s="58">
        <v>2000</v>
      </c>
      <c r="H241" s="158"/>
      <c r="I241" s="48"/>
      <c r="J241" s="43"/>
      <c r="K241" s="23"/>
      <c r="L241" s="15"/>
      <c r="M241" s="15"/>
      <c r="N241" s="15"/>
    </row>
    <row r="242" spans="1:14" ht="14.25" customHeight="1" x14ac:dyDescent="0.25">
      <c r="A242" s="17"/>
      <c r="B242" s="68"/>
      <c r="C242" s="68"/>
      <c r="D242" s="117">
        <v>29400031</v>
      </c>
      <c r="E242" s="121" t="s">
        <v>252</v>
      </c>
      <c r="F242" s="113"/>
      <c r="G242" s="58">
        <v>10000</v>
      </c>
      <c r="H242" s="158"/>
      <c r="I242" s="48"/>
      <c r="J242" s="43"/>
      <c r="K242" s="23"/>
      <c r="L242" s="15"/>
      <c r="M242" s="15"/>
      <c r="N242" s="15"/>
    </row>
    <row r="243" spans="1:14" ht="14.25" customHeight="1" x14ac:dyDescent="0.25">
      <c r="A243" s="17"/>
      <c r="B243" s="68"/>
      <c r="C243" s="68"/>
      <c r="D243" s="117">
        <v>29400040</v>
      </c>
      <c r="E243" s="121" t="s">
        <v>253</v>
      </c>
      <c r="F243" s="113"/>
      <c r="G243" s="58">
        <v>2000</v>
      </c>
      <c r="H243" s="158"/>
      <c r="I243" s="48"/>
      <c r="J243" s="43"/>
      <c r="K243" s="23"/>
      <c r="L243" s="15"/>
      <c r="M243" s="15"/>
      <c r="N243" s="15"/>
    </row>
    <row r="244" spans="1:14" ht="14.25" customHeight="1" x14ac:dyDescent="0.25">
      <c r="A244" s="17"/>
      <c r="B244" s="68"/>
      <c r="C244" s="68"/>
      <c r="D244" s="117">
        <v>29400046</v>
      </c>
      <c r="E244" s="121" t="s">
        <v>254</v>
      </c>
      <c r="F244" s="113"/>
      <c r="G244" s="58">
        <v>1000</v>
      </c>
      <c r="H244" s="158"/>
      <c r="I244" s="48"/>
      <c r="J244" s="43"/>
      <c r="K244" s="23"/>
      <c r="L244" s="15"/>
      <c r="M244" s="15"/>
      <c r="N244" s="15"/>
    </row>
    <row r="245" spans="1:14" ht="14.25" customHeight="1" x14ac:dyDescent="0.25">
      <c r="A245" s="17"/>
      <c r="B245" s="68"/>
      <c r="C245" s="68"/>
      <c r="D245" s="117">
        <v>29400049</v>
      </c>
      <c r="E245" s="121" t="s">
        <v>255</v>
      </c>
      <c r="F245" s="113"/>
      <c r="G245" s="58">
        <v>3000</v>
      </c>
      <c r="H245" s="158"/>
      <c r="I245" s="48"/>
      <c r="J245" s="43"/>
      <c r="K245" s="23"/>
      <c r="L245" s="15"/>
      <c r="M245" s="15"/>
      <c r="N245" s="15"/>
    </row>
    <row r="246" spans="1:14" ht="14.25" customHeight="1" x14ac:dyDescent="0.25">
      <c r="A246" s="25"/>
      <c r="B246" s="68"/>
      <c r="C246" s="68"/>
      <c r="D246" s="117">
        <v>29400051</v>
      </c>
      <c r="E246" s="121" t="s">
        <v>256</v>
      </c>
      <c r="F246" s="136"/>
      <c r="G246" s="58">
        <v>1000</v>
      </c>
      <c r="H246" s="158"/>
      <c r="I246" s="48"/>
      <c r="J246" s="43"/>
      <c r="K246" s="23"/>
      <c r="L246" s="15"/>
      <c r="M246" s="15"/>
      <c r="N246" s="15"/>
    </row>
    <row r="247" spans="1:14" ht="14.25" customHeight="1" x14ac:dyDescent="0.25">
      <c r="A247" s="25"/>
      <c r="B247" s="68"/>
      <c r="C247" s="68"/>
      <c r="D247" s="117">
        <v>29400057</v>
      </c>
      <c r="E247" s="121" t="s">
        <v>257</v>
      </c>
      <c r="F247" s="136"/>
      <c r="G247" s="58">
        <v>20000</v>
      </c>
      <c r="H247" s="158"/>
      <c r="I247" s="48"/>
      <c r="J247" s="43"/>
      <c r="K247" s="23"/>
      <c r="L247" s="15"/>
      <c r="M247" s="15"/>
      <c r="N247" s="15"/>
    </row>
    <row r="248" spans="1:14" ht="29.25" customHeight="1" x14ac:dyDescent="0.25">
      <c r="A248" s="76">
        <v>29501</v>
      </c>
      <c r="B248" s="10"/>
      <c r="C248" s="10"/>
      <c r="D248" s="111"/>
      <c r="E248" s="112" t="s">
        <v>140</v>
      </c>
      <c r="F248" s="297">
        <f>+'PEF2020'!S49+'PEF2020'!S50+'PEF2020'!S51</f>
        <v>328273</v>
      </c>
      <c r="G248" s="114"/>
      <c r="H248" s="43"/>
      <c r="I248" s="48"/>
      <c r="J248" s="43"/>
      <c r="K248" s="23"/>
      <c r="L248" s="15"/>
      <c r="M248" s="15"/>
      <c r="N248" s="15"/>
    </row>
    <row r="249" spans="1:14" ht="22.5" x14ac:dyDescent="0.25">
      <c r="A249" s="76"/>
      <c r="B249" s="10"/>
      <c r="C249" s="10"/>
      <c r="D249" s="117">
        <v>29500008</v>
      </c>
      <c r="E249" s="121" t="s">
        <v>157</v>
      </c>
      <c r="F249" s="58"/>
      <c r="G249" s="124">
        <f>+F248*0.6</f>
        <v>196963.8</v>
      </c>
      <c r="H249" s="43"/>
      <c r="I249" s="48"/>
      <c r="J249" s="43"/>
      <c r="K249" s="23"/>
      <c r="L249" s="15"/>
      <c r="M249" s="15"/>
      <c r="N249" s="15"/>
    </row>
    <row r="250" spans="1:14" ht="22.5" x14ac:dyDescent="0.25">
      <c r="A250" s="76"/>
      <c r="B250" s="10"/>
      <c r="C250" s="10"/>
      <c r="D250" s="115">
        <v>29500009</v>
      </c>
      <c r="E250" s="109" t="s">
        <v>158</v>
      </c>
      <c r="F250" s="58"/>
      <c r="G250" s="124">
        <f>+F248*0.4</f>
        <v>131309.20000000001</v>
      </c>
      <c r="H250" s="2"/>
      <c r="I250" s="48"/>
      <c r="J250" s="43"/>
      <c r="K250" s="23"/>
      <c r="L250" s="15"/>
      <c r="M250" s="15"/>
      <c r="N250" s="15"/>
    </row>
    <row r="251" spans="1:14" ht="12.75" customHeight="1" x14ac:dyDescent="0.25">
      <c r="A251" s="76">
        <v>29601</v>
      </c>
      <c r="B251" s="68"/>
      <c r="C251" s="68"/>
      <c r="D251" s="117"/>
      <c r="E251" s="112" t="s">
        <v>203</v>
      </c>
      <c r="F251" s="297">
        <f>+'PEF2020'!S52</f>
        <v>68571</v>
      </c>
      <c r="G251" s="58"/>
      <c r="H251" s="43"/>
      <c r="I251" s="48"/>
      <c r="J251" s="43"/>
      <c r="K251" s="23"/>
      <c r="L251" s="15"/>
      <c r="M251" s="15"/>
      <c r="N251" s="15"/>
    </row>
    <row r="252" spans="1:14" ht="12.75" customHeight="1" x14ac:dyDescent="0.25">
      <c r="A252" s="25"/>
      <c r="B252" s="68"/>
      <c r="C252" s="68"/>
      <c r="D252" s="117">
        <v>29600132</v>
      </c>
      <c r="E252" s="121" t="s">
        <v>258</v>
      </c>
      <c r="F252" s="110"/>
      <c r="G252" s="58">
        <f>+F251*0.3</f>
        <v>20571.3</v>
      </c>
      <c r="H252" s="43"/>
      <c r="I252" s="48"/>
      <c r="J252" s="43"/>
      <c r="K252" s="23"/>
      <c r="L252" s="15"/>
      <c r="M252" s="15"/>
      <c r="N252" s="15"/>
    </row>
    <row r="253" spans="1:14" ht="12.75" customHeight="1" x14ac:dyDescent="0.25">
      <c r="A253" s="25"/>
      <c r="B253" s="68"/>
      <c r="C253" s="68"/>
      <c r="D253" s="117">
        <v>29600135</v>
      </c>
      <c r="E253" s="121" t="s">
        <v>259</v>
      </c>
      <c r="F253" s="110"/>
      <c r="G253" s="58">
        <f>+F251*0.7</f>
        <v>47999.7</v>
      </c>
      <c r="H253" s="158"/>
      <c r="I253" s="159"/>
      <c r="J253" s="158"/>
      <c r="K253" s="156"/>
      <c r="L253" s="15"/>
      <c r="M253" s="15"/>
      <c r="N253" s="15"/>
    </row>
    <row r="254" spans="1:14" ht="12.75" customHeight="1" x14ac:dyDescent="0.25">
      <c r="A254" s="76">
        <v>29801</v>
      </c>
      <c r="B254" s="68"/>
      <c r="C254" s="68"/>
      <c r="D254" s="117"/>
      <c r="E254" s="112" t="s">
        <v>204</v>
      </c>
      <c r="F254" s="297">
        <f>+'PEF2020'!S53</f>
        <v>46000</v>
      </c>
      <c r="G254" s="58"/>
      <c r="H254" s="158"/>
      <c r="I254" s="159"/>
      <c r="J254" s="158"/>
      <c r="K254" s="156"/>
      <c r="L254" s="15"/>
      <c r="M254" s="15"/>
      <c r="N254" s="15"/>
    </row>
    <row r="255" spans="1:14" ht="12.75" customHeight="1" x14ac:dyDescent="0.25">
      <c r="A255" s="17"/>
      <c r="B255" s="68"/>
      <c r="C255" s="68"/>
      <c r="D255" s="117">
        <v>29800008</v>
      </c>
      <c r="E255" s="121" t="s">
        <v>260</v>
      </c>
      <c r="F255" s="113"/>
      <c r="G255" s="58">
        <f>+F254*0.15</f>
        <v>6900</v>
      </c>
      <c r="H255" s="158"/>
      <c r="I255" s="159"/>
      <c r="J255" s="158"/>
      <c r="K255" s="156"/>
      <c r="L255" s="15"/>
      <c r="M255" s="15"/>
      <c r="N255" s="15"/>
    </row>
    <row r="256" spans="1:14" ht="12.75" customHeight="1" x14ac:dyDescent="0.25">
      <c r="A256" s="17"/>
      <c r="B256" s="68"/>
      <c r="C256" s="68"/>
      <c r="D256" s="117">
        <v>29800012</v>
      </c>
      <c r="E256" s="121" t="s">
        <v>256</v>
      </c>
      <c r="F256" s="113"/>
      <c r="G256" s="58">
        <f>+F254*0.15</f>
        <v>6900</v>
      </c>
      <c r="H256" s="158"/>
      <c r="I256" s="159"/>
      <c r="J256" s="158"/>
      <c r="K256" s="156"/>
      <c r="L256" s="15"/>
      <c r="M256" s="15"/>
      <c r="N256" s="15"/>
    </row>
    <row r="257" spans="1:15" ht="12.75" customHeight="1" x14ac:dyDescent="0.25">
      <c r="A257" s="17"/>
      <c r="B257" s="68"/>
      <c r="C257" s="68"/>
      <c r="D257" s="117">
        <v>29800016</v>
      </c>
      <c r="E257" s="121" t="s">
        <v>263</v>
      </c>
      <c r="F257" s="113"/>
      <c r="G257" s="58">
        <f>+F254*0.15</f>
        <v>6900</v>
      </c>
      <c r="H257" s="158"/>
      <c r="I257" s="159"/>
      <c r="J257" s="158"/>
      <c r="K257" s="156"/>
      <c r="L257" s="15"/>
      <c r="M257" s="15"/>
      <c r="N257" s="15"/>
    </row>
    <row r="258" spans="1:15" ht="12.75" customHeight="1" x14ac:dyDescent="0.25">
      <c r="A258" s="17"/>
      <c r="B258" s="68"/>
      <c r="C258" s="68"/>
      <c r="D258" s="117">
        <v>29800028</v>
      </c>
      <c r="E258" s="121" t="s">
        <v>261</v>
      </c>
      <c r="F258" s="113"/>
      <c r="G258" s="58">
        <f>+F254*0.1</f>
        <v>4600</v>
      </c>
      <c r="H258" s="158"/>
      <c r="I258" s="159"/>
      <c r="J258" s="158"/>
      <c r="K258" s="156"/>
      <c r="L258" s="15"/>
      <c r="M258" s="15"/>
      <c r="N258" s="15"/>
    </row>
    <row r="259" spans="1:15" ht="12.75" customHeight="1" x14ac:dyDescent="0.25">
      <c r="A259" s="17"/>
      <c r="B259" s="68"/>
      <c r="C259" s="68"/>
      <c r="D259" s="117">
        <v>29800031</v>
      </c>
      <c r="E259" s="121" t="s">
        <v>264</v>
      </c>
      <c r="F259" s="113"/>
      <c r="G259" s="58">
        <f>+F254*0.1</f>
        <v>4600</v>
      </c>
      <c r="H259" s="158"/>
      <c r="I259" s="159"/>
      <c r="J259" s="158"/>
      <c r="K259" s="156"/>
      <c r="L259" s="15"/>
      <c r="M259" s="15"/>
      <c r="N259" s="15"/>
    </row>
    <row r="260" spans="1:15" ht="12.75" customHeight="1" x14ac:dyDescent="0.25">
      <c r="A260" s="17"/>
      <c r="B260" s="68"/>
      <c r="C260" s="68"/>
      <c r="D260" s="117">
        <v>29800034</v>
      </c>
      <c r="E260" s="121" t="s">
        <v>265</v>
      </c>
      <c r="F260" s="113"/>
      <c r="G260" s="58">
        <f>+F254*0.25</f>
        <v>11500</v>
      </c>
      <c r="H260" s="158"/>
      <c r="I260" s="159"/>
      <c r="J260" s="158"/>
      <c r="K260" s="156"/>
      <c r="L260" s="15"/>
      <c r="M260" s="15"/>
      <c r="N260" s="15"/>
    </row>
    <row r="261" spans="1:15" ht="12.75" customHeight="1" x14ac:dyDescent="0.25">
      <c r="A261" s="17"/>
      <c r="B261" s="68"/>
      <c r="C261" s="68"/>
      <c r="D261" s="117">
        <v>29800035</v>
      </c>
      <c r="E261" s="121" t="s">
        <v>262</v>
      </c>
      <c r="F261" s="113"/>
      <c r="G261" s="58">
        <f>+F254*0.1</f>
        <v>4600</v>
      </c>
      <c r="H261" s="158"/>
      <c r="I261" s="159"/>
      <c r="J261" s="158"/>
      <c r="K261" s="156"/>
      <c r="L261" s="15"/>
      <c r="M261" s="15"/>
      <c r="N261" s="15"/>
    </row>
    <row r="262" spans="1:15" ht="12.75" customHeight="1" x14ac:dyDescent="0.25">
      <c r="A262" s="76">
        <v>29901</v>
      </c>
      <c r="B262" s="68"/>
      <c r="C262" s="68"/>
      <c r="D262" s="117"/>
      <c r="E262" s="112" t="s">
        <v>205</v>
      </c>
      <c r="F262" s="297">
        <f>+'PEF2020'!S54</f>
        <v>14132</v>
      </c>
      <c r="G262" s="58"/>
      <c r="H262" s="158"/>
      <c r="I262" s="159"/>
      <c r="J262" s="158"/>
      <c r="K262" s="156"/>
      <c r="L262" s="15"/>
      <c r="M262" s="15"/>
      <c r="N262" s="15"/>
    </row>
    <row r="263" spans="1:15" ht="12.75" customHeight="1" x14ac:dyDescent="0.25">
      <c r="A263" s="17"/>
      <c r="B263" s="68"/>
      <c r="C263" s="68"/>
      <c r="D263" s="117">
        <v>29900010</v>
      </c>
      <c r="E263" s="121" t="s">
        <v>266</v>
      </c>
      <c r="F263" s="113"/>
      <c r="G263" s="58">
        <f>+F262*0.6</f>
        <v>8479.1999999999989</v>
      </c>
      <c r="H263" s="158"/>
      <c r="I263" s="159"/>
      <c r="J263" s="158"/>
      <c r="K263" s="156"/>
      <c r="L263" s="15"/>
      <c r="M263" s="15"/>
      <c r="N263" s="15"/>
    </row>
    <row r="264" spans="1:15" ht="12.75" customHeight="1" x14ac:dyDescent="0.25">
      <c r="A264" s="17"/>
      <c r="B264" s="68"/>
      <c r="C264" s="68"/>
      <c r="D264" s="117">
        <v>29900040</v>
      </c>
      <c r="E264" s="121" t="s">
        <v>267</v>
      </c>
      <c r="F264" s="113"/>
      <c r="G264" s="58">
        <f>+F262*0.1</f>
        <v>1413.2</v>
      </c>
      <c r="H264" s="158"/>
      <c r="I264" s="159"/>
      <c r="J264" s="158"/>
      <c r="K264" s="156"/>
      <c r="L264" s="15"/>
      <c r="M264" s="15"/>
      <c r="N264" s="15"/>
    </row>
    <row r="265" spans="1:15" ht="12.75" customHeight="1" x14ac:dyDescent="0.25">
      <c r="A265" s="17"/>
      <c r="B265" s="68"/>
      <c r="C265" s="68"/>
      <c r="D265" s="117">
        <v>29900041</v>
      </c>
      <c r="E265" s="121" t="s">
        <v>268</v>
      </c>
      <c r="F265" s="113"/>
      <c r="G265" s="58">
        <f>+F262*0.1</f>
        <v>1413.2</v>
      </c>
      <c r="H265" s="158"/>
      <c r="I265" s="159"/>
      <c r="J265" s="158"/>
      <c r="K265" s="156"/>
      <c r="L265" s="15"/>
      <c r="M265" s="15"/>
      <c r="N265" s="15"/>
    </row>
    <row r="266" spans="1:15" ht="12.75" customHeight="1" thickBot="1" x14ac:dyDescent="0.3">
      <c r="A266" s="17"/>
      <c r="B266" s="68"/>
      <c r="C266" s="68"/>
      <c r="D266" s="117">
        <v>29900044</v>
      </c>
      <c r="E266" s="121" t="s">
        <v>269</v>
      </c>
      <c r="F266" s="113"/>
      <c r="G266" s="58">
        <f>+F262*0.2</f>
        <v>2826.4</v>
      </c>
      <c r="H266" s="158">
        <f>SUM(F2:F266)</f>
        <v>6505445</v>
      </c>
      <c r="I266" s="159"/>
      <c r="J266" s="158">
        <f>SUM(G3:G266)</f>
        <v>6486570.0000000037</v>
      </c>
      <c r="K266" s="318">
        <f>H266-J266</f>
        <v>18874.999999996275</v>
      </c>
      <c r="L266" s="15"/>
      <c r="M266" s="15"/>
      <c r="N266" s="15"/>
    </row>
    <row r="267" spans="1:15" ht="14.25" customHeight="1" thickTop="1" x14ac:dyDescent="0.25">
      <c r="A267" s="46">
        <v>31101</v>
      </c>
      <c r="B267" s="47">
        <v>1</v>
      </c>
      <c r="C267" s="47">
        <v>1</v>
      </c>
      <c r="D267" s="137"/>
      <c r="E267" s="138" t="s">
        <v>13</v>
      </c>
      <c r="F267" s="325">
        <f>+'PEF2020'!S55+'PEF2020'!S56</f>
        <v>5698000</v>
      </c>
      <c r="G267" s="139"/>
      <c r="H267" s="36"/>
      <c r="I267" s="37"/>
      <c r="J267" s="36"/>
      <c r="K267" s="23"/>
      <c r="L267" s="15"/>
      <c r="M267" s="15"/>
      <c r="N267" s="15"/>
      <c r="O267" s="49"/>
    </row>
    <row r="268" spans="1:15" ht="14.25" customHeight="1" x14ac:dyDescent="0.25">
      <c r="A268" s="22"/>
      <c r="B268" s="22" t="str">
        <f t="shared" ref="B268" si="16">MID(A268,1,4)</f>
        <v/>
      </c>
      <c r="C268" s="24" t="s">
        <v>91</v>
      </c>
      <c r="D268" s="108">
        <v>31100001</v>
      </c>
      <c r="E268" s="109" t="s">
        <v>91</v>
      </c>
      <c r="F268" s="116"/>
      <c r="G268" s="58">
        <f>+F267</f>
        <v>5698000</v>
      </c>
      <c r="H268" s="43"/>
      <c r="I268" s="48"/>
      <c r="J268" s="43"/>
      <c r="K268" s="23"/>
      <c r="L268" s="15"/>
      <c r="M268" s="15"/>
      <c r="N268" s="15"/>
      <c r="O268" s="12"/>
    </row>
    <row r="269" spans="1:15" ht="14.25" customHeight="1" x14ac:dyDescent="0.25">
      <c r="A269" s="17">
        <v>31201</v>
      </c>
      <c r="B269" s="25"/>
      <c r="C269" s="94"/>
      <c r="D269" s="117"/>
      <c r="E269" s="121" t="s">
        <v>273</v>
      </c>
      <c r="F269" s="297">
        <f>+'PEF2020'!S57</f>
        <v>20497</v>
      </c>
      <c r="G269" s="58"/>
      <c r="H269" s="43"/>
      <c r="I269" s="48"/>
      <c r="J269" s="43"/>
      <c r="K269" s="23"/>
      <c r="L269" s="15"/>
      <c r="M269" s="15"/>
      <c r="N269" s="15"/>
      <c r="O269" s="12"/>
    </row>
    <row r="270" spans="1:15" ht="14.25" customHeight="1" x14ac:dyDescent="0.25">
      <c r="A270" s="25"/>
      <c r="B270" s="25"/>
      <c r="C270" s="94"/>
      <c r="D270" s="117">
        <v>31200001</v>
      </c>
      <c r="E270" s="121" t="s">
        <v>273</v>
      </c>
      <c r="F270" s="116"/>
      <c r="G270" s="58">
        <f>+F269</f>
        <v>20497</v>
      </c>
      <c r="H270" s="43"/>
      <c r="I270" s="48"/>
      <c r="J270" s="43"/>
      <c r="K270" s="23"/>
      <c r="L270" s="15"/>
      <c r="M270" s="15"/>
      <c r="N270" s="15"/>
      <c r="O270" s="12"/>
    </row>
    <row r="271" spans="1:15" ht="14.25" customHeight="1" x14ac:dyDescent="0.25">
      <c r="A271" s="17">
        <v>31401</v>
      </c>
      <c r="B271" s="10">
        <v>1</v>
      </c>
      <c r="C271" s="10">
        <v>1</v>
      </c>
      <c r="D271" s="111"/>
      <c r="E271" s="112" t="s">
        <v>12</v>
      </c>
      <c r="F271" s="297">
        <f>+'PEF2020'!S58+'PEF2020'!S59</f>
        <v>1451000</v>
      </c>
      <c r="G271" s="114"/>
      <c r="H271" s="43"/>
      <c r="I271" s="48"/>
      <c r="J271" s="43"/>
      <c r="K271" s="23"/>
      <c r="L271" s="15"/>
      <c r="M271" s="15"/>
      <c r="N271" s="15"/>
    </row>
    <row r="272" spans="1:15" ht="14.25" customHeight="1" x14ac:dyDescent="0.25">
      <c r="A272" s="22"/>
      <c r="B272" s="42"/>
      <c r="C272" s="42"/>
      <c r="D272" s="115">
        <v>31400001</v>
      </c>
      <c r="E272" s="109" t="s">
        <v>90</v>
      </c>
      <c r="F272" s="140"/>
      <c r="G272" s="58">
        <f>+F271</f>
        <v>1451000</v>
      </c>
      <c r="K272" s="23"/>
      <c r="L272" s="15"/>
      <c r="M272" s="15"/>
      <c r="N272" s="15"/>
      <c r="O272" s="12"/>
    </row>
    <row r="273" spans="1:15" ht="14.25" customHeight="1" x14ac:dyDescent="0.25">
      <c r="A273" s="17">
        <v>31601</v>
      </c>
      <c r="B273" s="10"/>
      <c r="C273" s="10"/>
      <c r="D273" s="117"/>
      <c r="E273" s="121" t="s">
        <v>180</v>
      </c>
      <c r="F273" s="297">
        <f>+'PEF2020'!S60</f>
        <v>27145</v>
      </c>
      <c r="G273" s="58"/>
      <c r="K273" s="23"/>
      <c r="L273" s="15"/>
      <c r="M273" s="15"/>
      <c r="N273" s="15"/>
      <c r="O273" s="12"/>
    </row>
    <row r="274" spans="1:15" ht="14.25" customHeight="1" x14ac:dyDescent="0.25">
      <c r="A274" s="25"/>
      <c r="B274" s="10"/>
      <c r="C274" s="10"/>
      <c r="D274" s="117">
        <v>31600005</v>
      </c>
      <c r="E274" s="121" t="s">
        <v>180</v>
      </c>
      <c r="F274" s="140"/>
      <c r="G274" s="58">
        <f>+F273</f>
        <v>27145</v>
      </c>
      <c r="K274" s="23"/>
      <c r="L274" s="15"/>
      <c r="M274" s="15"/>
      <c r="N274" s="15"/>
      <c r="O274" s="12"/>
    </row>
    <row r="275" spans="1:15" ht="14.25" customHeight="1" x14ac:dyDescent="0.25">
      <c r="A275" s="17">
        <v>31801</v>
      </c>
      <c r="B275" s="66"/>
      <c r="C275" s="67"/>
      <c r="D275" s="141"/>
      <c r="E275" s="142" t="s">
        <v>346</v>
      </c>
      <c r="F275" s="297">
        <f>+'PEF2020'!S61+'PEF2020'!S62</f>
        <v>208403</v>
      </c>
      <c r="G275" s="144"/>
      <c r="K275" s="23"/>
      <c r="L275" s="15"/>
      <c r="M275" s="15"/>
      <c r="N275" s="15"/>
      <c r="O275" s="12"/>
    </row>
    <row r="276" spans="1:15" s="56" customFormat="1" ht="14.25" customHeight="1" x14ac:dyDescent="0.25">
      <c r="A276" s="111"/>
      <c r="B276" s="141"/>
      <c r="C276" s="204"/>
      <c r="D276" s="108">
        <v>31800001</v>
      </c>
      <c r="E276" s="142" t="s">
        <v>346</v>
      </c>
      <c r="F276" s="113"/>
      <c r="G276" s="58">
        <f>+F275</f>
        <v>208403</v>
      </c>
      <c r="H276" s="155"/>
      <c r="I276" s="156"/>
      <c r="J276" s="155"/>
      <c r="K276" s="156"/>
      <c r="L276" s="155"/>
      <c r="M276" s="155"/>
      <c r="N276" s="155"/>
      <c r="O276" s="180"/>
    </row>
    <row r="277" spans="1:15" ht="14.25" customHeight="1" x14ac:dyDescent="0.25">
      <c r="A277" s="198">
        <v>32201</v>
      </c>
      <c r="B277" s="10">
        <v>1</v>
      </c>
      <c r="C277" s="10">
        <v>1</v>
      </c>
      <c r="D277" s="111"/>
      <c r="E277" s="387" t="s">
        <v>127</v>
      </c>
      <c r="F277" s="326">
        <f>+'PEF2020'!S63</f>
        <v>20000</v>
      </c>
      <c r="G277" s="144"/>
      <c r="K277" s="335" t="s">
        <v>347</v>
      </c>
      <c r="L277" s="336" t="s">
        <v>424</v>
      </c>
      <c r="M277" s="15"/>
      <c r="N277" s="15"/>
    </row>
    <row r="278" spans="1:15" ht="14.25" customHeight="1" x14ac:dyDescent="0.25">
      <c r="A278" s="17">
        <v>32301</v>
      </c>
      <c r="B278" s="10"/>
      <c r="C278" s="10"/>
      <c r="D278" s="111"/>
      <c r="E278" s="112" t="s">
        <v>274</v>
      </c>
      <c r="F278" s="297">
        <f>+'PEF2020'!S64</f>
        <v>3094652</v>
      </c>
      <c r="G278" s="114"/>
      <c r="H278" s="15">
        <v>2182656</v>
      </c>
      <c r="J278" s="15" t="s">
        <v>425</v>
      </c>
      <c r="K278" s="23" t="s">
        <v>362</v>
      </c>
      <c r="L278" s="15" t="s">
        <v>426</v>
      </c>
      <c r="M278" s="15"/>
      <c r="N278" s="15"/>
    </row>
    <row r="279" spans="1:15" ht="14.25" customHeight="1" x14ac:dyDescent="0.25">
      <c r="A279" s="17"/>
      <c r="B279" s="10"/>
      <c r="C279" s="10"/>
      <c r="D279" s="108">
        <v>32300001</v>
      </c>
      <c r="E279" s="112" t="s">
        <v>274</v>
      </c>
      <c r="F279" s="113"/>
      <c r="G279" s="114">
        <f>+F278</f>
        <v>3094652</v>
      </c>
      <c r="K279" s="23"/>
      <c r="L279" s="15"/>
      <c r="M279" s="15"/>
      <c r="N279" s="15"/>
    </row>
    <row r="280" spans="1:15" ht="14.25" customHeight="1" x14ac:dyDescent="0.25">
      <c r="A280" s="17">
        <v>32302</v>
      </c>
      <c r="B280" s="10"/>
      <c r="C280" s="10"/>
      <c r="D280" s="111"/>
      <c r="E280" s="112" t="s">
        <v>176</v>
      </c>
      <c r="F280" s="297">
        <f>+'PEF2020'!S65</f>
        <v>40000</v>
      </c>
      <c r="G280" s="114"/>
      <c r="K280" s="23"/>
      <c r="L280" s="15"/>
      <c r="M280" s="15"/>
      <c r="N280" s="15"/>
    </row>
    <row r="281" spans="1:15" ht="14.25" customHeight="1" x14ac:dyDescent="0.25">
      <c r="A281" s="17"/>
      <c r="B281" s="10"/>
      <c r="C281" s="10"/>
      <c r="D281" s="108">
        <v>32300002</v>
      </c>
      <c r="E281" s="112" t="s">
        <v>176</v>
      </c>
      <c r="F281" s="113"/>
      <c r="G281" s="114">
        <f>+F280</f>
        <v>40000</v>
      </c>
      <c r="K281" s="23"/>
      <c r="L281" s="15"/>
      <c r="M281" s="15"/>
      <c r="N281" s="15"/>
    </row>
    <row r="282" spans="1:15" ht="14.25" customHeight="1" x14ac:dyDescent="0.25">
      <c r="A282" s="17">
        <v>32401</v>
      </c>
      <c r="B282" s="10"/>
      <c r="C282" s="10"/>
      <c r="D282" s="111"/>
      <c r="E282" s="112" t="s">
        <v>177</v>
      </c>
      <c r="F282" s="297">
        <f>+'PEF2020'!S66</f>
        <v>80000</v>
      </c>
      <c r="G282" s="114"/>
      <c r="K282" s="23"/>
      <c r="L282" s="15"/>
      <c r="M282" s="15"/>
      <c r="N282" s="15"/>
    </row>
    <row r="283" spans="1:15" ht="14.25" customHeight="1" x14ac:dyDescent="0.25">
      <c r="A283" s="17"/>
      <c r="B283" s="10"/>
      <c r="C283" s="10"/>
      <c r="D283" s="108">
        <v>32400001</v>
      </c>
      <c r="E283" s="112" t="s">
        <v>275</v>
      </c>
      <c r="F283" s="113"/>
      <c r="G283" s="114">
        <f>+F282</f>
        <v>80000</v>
      </c>
      <c r="K283" s="23"/>
      <c r="L283" s="15"/>
      <c r="M283" s="15"/>
      <c r="N283" s="15"/>
    </row>
    <row r="284" spans="1:15" ht="45" x14ac:dyDescent="0.25">
      <c r="A284" s="17">
        <v>32502</v>
      </c>
      <c r="B284" s="10"/>
      <c r="C284" s="10"/>
      <c r="D284" s="111"/>
      <c r="E284" s="112" t="s">
        <v>277</v>
      </c>
      <c r="F284" s="297">
        <f>+'PEF2020'!S67</f>
        <v>447187</v>
      </c>
      <c r="G284" s="114"/>
      <c r="K284" s="23"/>
      <c r="L284" s="15"/>
      <c r="M284" s="15"/>
      <c r="N284" s="15"/>
    </row>
    <row r="285" spans="1:15" ht="30" x14ac:dyDescent="0.25">
      <c r="A285" s="17"/>
      <c r="B285" s="10"/>
      <c r="C285" s="10"/>
      <c r="D285" s="108">
        <v>32500024</v>
      </c>
      <c r="E285" s="112" t="s">
        <v>276</v>
      </c>
      <c r="F285" s="113"/>
      <c r="G285" s="114">
        <f>+F284</f>
        <v>447187</v>
      </c>
      <c r="K285" s="23"/>
      <c r="L285" s="15"/>
      <c r="M285" s="15"/>
      <c r="N285" s="15"/>
    </row>
    <row r="286" spans="1:15" ht="30" x14ac:dyDescent="0.25">
      <c r="A286" s="17">
        <v>32503</v>
      </c>
      <c r="B286" s="10"/>
      <c r="C286" s="10"/>
      <c r="D286" s="111"/>
      <c r="E286" s="112" t="s">
        <v>278</v>
      </c>
      <c r="F286" s="297">
        <f>+'PEF2020'!S68</f>
        <v>30000</v>
      </c>
      <c r="G286" s="114"/>
      <c r="K286" s="23"/>
      <c r="L286" s="15"/>
      <c r="M286" s="15"/>
      <c r="N286" s="15"/>
    </row>
    <row r="287" spans="1:15" ht="22.5" x14ac:dyDescent="0.25">
      <c r="A287" s="17"/>
      <c r="B287" s="10"/>
      <c r="C287" s="10"/>
      <c r="D287" s="108">
        <v>32500023</v>
      </c>
      <c r="E287" s="109" t="s">
        <v>279</v>
      </c>
      <c r="F287" s="143"/>
      <c r="G287" s="114">
        <f>+F286</f>
        <v>30000</v>
      </c>
      <c r="K287" s="23"/>
      <c r="L287" s="15"/>
      <c r="M287" s="15"/>
      <c r="N287" s="15"/>
    </row>
    <row r="288" spans="1:15" x14ac:dyDescent="0.25">
      <c r="A288" s="17">
        <v>32601</v>
      </c>
      <c r="B288" s="10">
        <v>1</v>
      </c>
      <c r="C288" s="10">
        <v>1</v>
      </c>
      <c r="D288" s="111"/>
      <c r="E288" s="112" t="s">
        <v>14</v>
      </c>
      <c r="F288" s="297">
        <f>+'PEF2020'!S69+'PEF2020'!S70+'PEF2020'!S71</f>
        <v>307200</v>
      </c>
      <c r="G288" s="114"/>
      <c r="K288" s="23"/>
      <c r="L288" s="15"/>
      <c r="M288" s="15"/>
      <c r="N288" s="15"/>
    </row>
    <row r="289" spans="1:15" ht="14.25" customHeight="1" x14ac:dyDescent="0.25">
      <c r="A289" s="22"/>
      <c r="B289" s="10"/>
      <c r="C289" s="10"/>
      <c r="D289" s="108">
        <v>32600005</v>
      </c>
      <c r="E289" s="109" t="s">
        <v>92</v>
      </c>
      <c r="F289" s="110"/>
      <c r="G289" s="58">
        <f>+F288</f>
        <v>307200</v>
      </c>
      <c r="K289" s="23"/>
      <c r="L289" s="15"/>
      <c r="M289" s="15"/>
      <c r="N289" s="15"/>
      <c r="O289" s="12"/>
    </row>
    <row r="290" spans="1:15" ht="14.25" customHeight="1" x14ac:dyDescent="0.25">
      <c r="A290" s="17">
        <v>32701</v>
      </c>
      <c r="B290" s="6">
        <v>1</v>
      </c>
      <c r="C290" s="6">
        <v>1</v>
      </c>
      <c r="D290" s="111"/>
      <c r="E290" s="112" t="s">
        <v>348</v>
      </c>
      <c r="F290" s="297">
        <f>+'PEF2020'!S72</f>
        <v>1215150</v>
      </c>
      <c r="G290" s="114"/>
      <c r="K290" s="23"/>
      <c r="L290" s="15"/>
      <c r="M290" s="15"/>
      <c r="N290" s="15"/>
    </row>
    <row r="291" spans="1:15" ht="14.25" customHeight="1" x14ac:dyDescent="0.25">
      <c r="A291" s="338"/>
      <c r="B291" s="112"/>
      <c r="C291" s="112"/>
      <c r="D291" s="115">
        <v>32700002</v>
      </c>
      <c r="E291" s="109" t="s">
        <v>427</v>
      </c>
      <c r="F291" s="339"/>
      <c r="G291" s="58">
        <v>100000</v>
      </c>
      <c r="K291" s="23"/>
      <c r="L291" s="15"/>
      <c r="M291" s="15"/>
      <c r="N291" s="15"/>
    </row>
    <row r="292" spans="1:15" ht="14.25" customHeight="1" x14ac:dyDescent="0.25">
      <c r="A292" s="337"/>
      <c r="B292" s="112"/>
      <c r="C292" s="112"/>
      <c r="D292" s="115">
        <v>32700003</v>
      </c>
      <c r="E292" s="341" t="s">
        <v>428</v>
      </c>
      <c r="F292" s="125"/>
      <c r="G292" s="58">
        <v>1100000</v>
      </c>
      <c r="K292" s="23"/>
      <c r="L292" s="15"/>
      <c r="M292" s="15"/>
      <c r="N292" s="15"/>
    </row>
    <row r="293" spans="1:15" s="56" customFormat="1" ht="14.25" customHeight="1" x14ac:dyDescent="0.25">
      <c r="A293" s="119"/>
      <c r="B293" s="112"/>
      <c r="C293" s="112"/>
      <c r="D293" s="108">
        <v>32700005</v>
      </c>
      <c r="E293" s="109" t="s">
        <v>358</v>
      </c>
      <c r="F293" s="340"/>
      <c r="G293" s="58">
        <v>15150</v>
      </c>
      <c r="H293" s="155"/>
      <c r="I293" s="156"/>
      <c r="J293" s="155"/>
      <c r="K293" s="156"/>
      <c r="L293" s="155"/>
      <c r="M293" s="155"/>
      <c r="N293" s="155"/>
    </row>
    <row r="294" spans="1:15" ht="14.25" customHeight="1" x14ac:dyDescent="0.25">
      <c r="A294" s="17">
        <v>33104</v>
      </c>
      <c r="B294" s="10">
        <v>1</v>
      </c>
      <c r="C294" s="10">
        <v>1</v>
      </c>
      <c r="D294" s="111"/>
      <c r="E294" s="112" t="s">
        <v>15</v>
      </c>
      <c r="F294" s="297">
        <f>+'PEF2020'!S73+'PEF2020'!S74</f>
        <v>597698</v>
      </c>
      <c r="G294" s="114"/>
      <c r="K294" s="23"/>
      <c r="L294" s="15"/>
      <c r="M294" s="15"/>
      <c r="N294" s="15"/>
    </row>
    <row r="295" spans="1:15" ht="14.25" customHeight="1" x14ac:dyDescent="0.25">
      <c r="A295" s="22"/>
      <c r="B295" s="35"/>
      <c r="C295" s="35"/>
      <c r="D295" s="108">
        <v>33100002</v>
      </c>
      <c r="E295" s="109" t="s">
        <v>93</v>
      </c>
      <c r="F295" s="116"/>
      <c r="G295" s="58">
        <f>+F294</f>
        <v>597698</v>
      </c>
      <c r="K295" s="23" t="s">
        <v>363</v>
      </c>
      <c r="L295" s="15" t="s">
        <v>374</v>
      </c>
      <c r="M295" s="15"/>
      <c r="N295" s="15"/>
      <c r="O295" s="12"/>
    </row>
    <row r="296" spans="1:15" ht="14.25" customHeight="1" x14ac:dyDescent="0.25">
      <c r="A296" s="17">
        <v>33105</v>
      </c>
      <c r="B296" s="10"/>
      <c r="C296" s="10"/>
      <c r="D296" s="117"/>
      <c r="E296" s="112" t="s">
        <v>178</v>
      </c>
      <c r="F296" s="297">
        <f>+'PEF2020'!S75</f>
        <v>366000</v>
      </c>
      <c r="G296" s="58"/>
      <c r="K296" s="23"/>
      <c r="L296" s="15"/>
      <c r="M296" s="15"/>
      <c r="N296" s="15"/>
      <c r="O296" s="12"/>
    </row>
    <row r="297" spans="1:15" ht="14.25" customHeight="1" x14ac:dyDescent="0.25">
      <c r="A297" s="17"/>
      <c r="B297" s="10"/>
      <c r="C297" s="10"/>
      <c r="D297" s="117">
        <v>33100006</v>
      </c>
      <c r="E297" s="121" t="s">
        <v>280</v>
      </c>
      <c r="F297" s="113"/>
      <c r="G297" s="58">
        <v>143602.94</v>
      </c>
      <c r="K297" s="23"/>
      <c r="L297" s="15"/>
      <c r="M297" s="15"/>
      <c r="N297" s="15"/>
      <c r="O297" s="12"/>
    </row>
    <row r="298" spans="1:15" ht="14.25" customHeight="1" x14ac:dyDescent="0.25">
      <c r="A298" s="17"/>
      <c r="B298" s="10"/>
      <c r="C298" s="10"/>
      <c r="D298" s="117">
        <v>33100008</v>
      </c>
      <c r="E298" s="121" t="s">
        <v>333</v>
      </c>
      <c r="F298" s="113"/>
      <c r="G298" s="58">
        <v>222397.06</v>
      </c>
      <c r="K298" s="23"/>
      <c r="L298" s="15"/>
      <c r="M298" s="15"/>
      <c r="N298" s="15"/>
      <c r="O298" s="12"/>
    </row>
    <row r="299" spans="1:15" ht="14.25" customHeight="1" x14ac:dyDescent="0.25">
      <c r="A299" s="17">
        <v>33301</v>
      </c>
      <c r="B299" s="10"/>
      <c r="C299" s="10"/>
      <c r="D299" s="117"/>
      <c r="E299" s="112" t="s">
        <v>179</v>
      </c>
      <c r="F299" s="297">
        <f>+'PEF2020'!S76</f>
        <v>554943</v>
      </c>
      <c r="G299" s="58"/>
      <c r="K299" s="23"/>
      <c r="L299" s="15"/>
      <c r="M299" s="15"/>
      <c r="N299" s="15"/>
      <c r="O299" s="12"/>
    </row>
    <row r="300" spans="1:15" ht="14.25" customHeight="1" x14ac:dyDescent="0.25">
      <c r="A300" s="17"/>
      <c r="B300" s="10"/>
      <c r="C300" s="10"/>
      <c r="D300" s="117">
        <v>33300001</v>
      </c>
      <c r="E300" s="121" t="s">
        <v>179</v>
      </c>
      <c r="F300" s="113"/>
      <c r="G300" s="58">
        <f>+F299</f>
        <v>554943</v>
      </c>
      <c r="K300" s="23"/>
      <c r="L300" s="15"/>
      <c r="M300" s="15"/>
      <c r="N300" s="15"/>
      <c r="O300" s="12"/>
    </row>
    <row r="301" spans="1:15" ht="14.25" customHeight="1" x14ac:dyDescent="0.25">
      <c r="A301" s="17">
        <v>33303</v>
      </c>
      <c r="B301" s="10"/>
      <c r="C301" s="10"/>
      <c r="D301" s="117"/>
      <c r="E301" s="112" t="s">
        <v>355</v>
      </c>
      <c r="F301" s="297">
        <f>+'PEF2020'!S77</f>
        <v>215000</v>
      </c>
      <c r="G301" s="58"/>
      <c r="K301" s="23"/>
      <c r="L301" s="15"/>
      <c r="M301" s="15"/>
      <c r="N301" s="15"/>
      <c r="O301" s="12"/>
    </row>
    <row r="302" spans="1:15" ht="14.25" customHeight="1" x14ac:dyDescent="0.25">
      <c r="A302" s="17"/>
      <c r="B302" s="10"/>
      <c r="C302" s="10"/>
      <c r="D302" s="108">
        <v>33300005</v>
      </c>
      <c r="E302" s="121" t="s">
        <v>356</v>
      </c>
      <c r="F302" s="113"/>
      <c r="G302" s="58">
        <v>130000</v>
      </c>
      <c r="K302" s="23"/>
      <c r="L302" s="15"/>
      <c r="M302" s="15"/>
      <c r="N302" s="15"/>
      <c r="O302" s="12"/>
    </row>
    <row r="303" spans="1:15" ht="14.25" customHeight="1" x14ac:dyDescent="0.25">
      <c r="A303" s="17"/>
      <c r="B303" s="10"/>
      <c r="C303" s="10"/>
      <c r="D303" s="108">
        <v>33300015</v>
      </c>
      <c r="E303" s="121" t="s">
        <v>357</v>
      </c>
      <c r="F303" s="113"/>
      <c r="G303" s="58">
        <v>85000</v>
      </c>
      <c r="K303" s="23"/>
      <c r="L303" s="15"/>
      <c r="M303" s="15"/>
      <c r="N303" s="15"/>
      <c r="O303" s="12"/>
    </row>
    <row r="304" spans="1:15" ht="14.25" customHeight="1" x14ac:dyDescent="0.25">
      <c r="A304" s="17">
        <v>33401</v>
      </c>
      <c r="B304" s="10">
        <v>1</v>
      </c>
      <c r="C304" s="10">
        <v>1</v>
      </c>
      <c r="D304" s="111"/>
      <c r="E304" s="112" t="s">
        <v>16</v>
      </c>
      <c r="F304" s="297">
        <f>+'PEF2020'!S78+'PEF2020'!S79</f>
        <v>201237</v>
      </c>
      <c r="G304" s="114"/>
      <c r="K304" s="23"/>
      <c r="L304" s="15"/>
      <c r="M304" s="15"/>
      <c r="N304" s="15"/>
    </row>
    <row r="305" spans="1:15" ht="14.25" customHeight="1" x14ac:dyDescent="0.25">
      <c r="A305" s="22"/>
      <c r="B305" s="35"/>
      <c r="C305" s="35"/>
      <c r="D305" s="108">
        <v>33400001</v>
      </c>
      <c r="E305" s="109" t="s">
        <v>94</v>
      </c>
      <c r="F305" s="110"/>
      <c r="G305" s="58">
        <f>+F304</f>
        <v>201237</v>
      </c>
      <c r="K305" s="23"/>
      <c r="L305" s="15"/>
      <c r="M305" s="15"/>
      <c r="N305" s="15"/>
      <c r="O305" s="12"/>
    </row>
    <row r="306" spans="1:15" ht="14.25" customHeight="1" x14ac:dyDescent="0.25">
      <c r="A306" s="17">
        <v>33601</v>
      </c>
      <c r="B306" s="10"/>
      <c r="C306" s="10"/>
      <c r="D306" s="117"/>
      <c r="E306" s="112" t="s">
        <v>175</v>
      </c>
      <c r="F306" s="297">
        <f>+'PEF2020'!S80</f>
        <v>100000</v>
      </c>
      <c r="G306" s="58"/>
      <c r="K306" s="23"/>
      <c r="L306" s="15"/>
      <c r="M306" s="15"/>
      <c r="N306" s="15"/>
      <c r="O306" s="12"/>
    </row>
    <row r="307" spans="1:15" ht="14.25" customHeight="1" x14ac:dyDescent="0.25">
      <c r="A307" s="25"/>
      <c r="B307" s="10"/>
      <c r="C307" s="10"/>
      <c r="D307" s="117">
        <v>33601001</v>
      </c>
      <c r="E307" s="121" t="s">
        <v>175</v>
      </c>
      <c r="F307" s="110"/>
      <c r="G307" s="58">
        <f>+F306</f>
        <v>100000</v>
      </c>
      <c r="K307" s="23"/>
      <c r="L307" s="15"/>
      <c r="M307" s="15"/>
      <c r="N307" s="15"/>
      <c r="O307" s="12"/>
    </row>
    <row r="308" spans="1:15" ht="14.25" customHeight="1" x14ac:dyDescent="0.25">
      <c r="A308" s="17">
        <v>33603</v>
      </c>
      <c r="B308" s="10"/>
      <c r="C308" s="10"/>
      <c r="D308" s="117"/>
      <c r="E308" s="112" t="s">
        <v>181</v>
      </c>
      <c r="F308" s="297">
        <f>+'PEF2020'!S81</f>
        <v>35082</v>
      </c>
      <c r="G308" s="58"/>
      <c r="K308" s="23"/>
      <c r="L308" s="15"/>
      <c r="M308" s="15"/>
      <c r="N308" s="15"/>
      <c r="O308" s="12"/>
    </row>
    <row r="309" spans="1:15" ht="14.25" customHeight="1" x14ac:dyDescent="0.25">
      <c r="A309" s="25"/>
      <c r="B309" s="10"/>
      <c r="C309" s="10"/>
      <c r="D309" s="117">
        <v>33600002</v>
      </c>
      <c r="E309" s="121" t="s">
        <v>281</v>
      </c>
      <c r="F309" s="110"/>
      <c r="G309" s="58">
        <f>+F308</f>
        <v>35082</v>
      </c>
      <c r="K309" s="23"/>
      <c r="L309" s="15"/>
      <c r="M309" s="15"/>
      <c r="N309" s="15"/>
      <c r="O309" s="12"/>
    </row>
    <row r="310" spans="1:15" ht="14.25" customHeight="1" x14ac:dyDescent="0.25">
      <c r="A310" s="17">
        <v>33604</v>
      </c>
      <c r="B310" s="10">
        <v>1</v>
      </c>
      <c r="C310" s="10">
        <v>1</v>
      </c>
      <c r="D310" s="111"/>
      <c r="E310" s="112" t="s">
        <v>22</v>
      </c>
      <c r="F310" s="297">
        <f>+'PEF2020'!S82+'PEF2020'!S83</f>
        <v>87669</v>
      </c>
      <c r="G310" s="114"/>
      <c r="K310" s="23"/>
      <c r="L310" s="15"/>
      <c r="M310" s="15"/>
      <c r="N310" s="15"/>
    </row>
    <row r="311" spans="1:15" ht="22.5" x14ac:dyDescent="0.25">
      <c r="A311" s="22"/>
      <c r="B311" s="19"/>
      <c r="C311" s="19"/>
      <c r="D311" s="108">
        <v>33600001</v>
      </c>
      <c r="E311" s="109" t="s">
        <v>105</v>
      </c>
      <c r="F311" s="145"/>
      <c r="G311" s="58">
        <f>+F310</f>
        <v>87669</v>
      </c>
      <c r="K311" s="23"/>
      <c r="L311" s="15"/>
      <c r="M311" s="15"/>
      <c r="N311" s="15"/>
      <c r="O311" s="12"/>
    </row>
    <row r="312" spans="1:15" ht="14.25" customHeight="1" x14ac:dyDescent="0.25">
      <c r="A312" s="17">
        <v>33605</v>
      </c>
      <c r="B312" s="10">
        <v>1</v>
      </c>
      <c r="C312" s="10">
        <v>1</v>
      </c>
      <c r="D312" s="111"/>
      <c r="E312" s="112" t="s">
        <v>23</v>
      </c>
      <c r="F312" s="297">
        <f>+'PEF2020'!S84+'PEF2020'!S85+'PEF2020'!S86</f>
        <v>180400</v>
      </c>
      <c r="G312" s="114"/>
      <c r="K312" s="23"/>
      <c r="L312" s="15"/>
      <c r="M312" s="15"/>
      <c r="N312" s="15"/>
    </row>
    <row r="313" spans="1:15" ht="22.5" x14ac:dyDescent="0.25">
      <c r="A313" s="22"/>
      <c r="B313" s="19"/>
      <c r="C313" s="19"/>
      <c r="D313" s="108">
        <v>33600003</v>
      </c>
      <c r="E313" s="109" t="s">
        <v>429</v>
      </c>
      <c r="F313" s="110"/>
      <c r="G313" s="58">
        <f>+F312</f>
        <v>180400</v>
      </c>
      <c r="K313" s="23"/>
      <c r="L313" s="15"/>
      <c r="M313" s="15"/>
      <c r="N313" s="15"/>
      <c r="O313" s="12"/>
    </row>
    <row r="314" spans="1:15" ht="14.25" customHeight="1" x14ac:dyDescent="0.25">
      <c r="A314" s="17">
        <v>33801</v>
      </c>
      <c r="B314" s="10">
        <v>1</v>
      </c>
      <c r="C314" s="10">
        <v>1</v>
      </c>
      <c r="D314" s="111"/>
      <c r="E314" s="112" t="s">
        <v>18</v>
      </c>
      <c r="F314" s="297">
        <f>+'PEF2020'!S87</f>
        <v>2170721</v>
      </c>
      <c r="G314" s="114"/>
      <c r="K314" s="23"/>
      <c r="L314" s="15"/>
      <c r="M314" s="15"/>
      <c r="N314" s="15"/>
    </row>
    <row r="315" spans="1:15" ht="14.25" customHeight="1" x14ac:dyDescent="0.25">
      <c r="A315" s="22"/>
      <c r="B315" s="18"/>
      <c r="C315" s="18"/>
      <c r="D315" s="117">
        <v>33800001</v>
      </c>
      <c r="E315" s="121" t="s">
        <v>97</v>
      </c>
      <c r="F315" s="145"/>
      <c r="G315" s="58">
        <f>+F314</f>
        <v>2170721</v>
      </c>
      <c r="J315" s="15">
        <v>501586.32</v>
      </c>
      <c r="K315" s="205" t="s">
        <v>434</v>
      </c>
      <c r="L315" s="15"/>
      <c r="M315" s="15"/>
      <c r="N315" s="15"/>
      <c r="O315" s="12"/>
    </row>
    <row r="316" spans="1:15" ht="14.25" customHeight="1" x14ac:dyDescent="0.25">
      <c r="A316" s="17">
        <v>33901</v>
      </c>
      <c r="B316" s="10"/>
      <c r="C316" s="10"/>
      <c r="D316" s="111"/>
      <c r="E316" s="112" t="s">
        <v>349</v>
      </c>
      <c r="F316" s="297">
        <f>+'PEF2020'!S88+'PEF2020'!S89+'PEF2020'!S90</f>
        <v>3804884</v>
      </c>
      <c r="G316" s="144"/>
      <c r="K316" s="205" t="s">
        <v>361</v>
      </c>
      <c r="L316" s="15"/>
      <c r="M316" s="15"/>
      <c r="N316" s="15"/>
      <c r="O316" s="12"/>
    </row>
    <row r="317" spans="1:15" s="56" customFormat="1" ht="14.25" customHeight="1" x14ac:dyDescent="0.25">
      <c r="A317" s="111"/>
      <c r="B317" s="118"/>
      <c r="C317" s="118"/>
      <c r="D317" s="117">
        <v>33900001</v>
      </c>
      <c r="E317" s="121" t="s">
        <v>172</v>
      </c>
      <c r="F317" s="113"/>
      <c r="G317" s="124">
        <f>F316*0.7</f>
        <v>2663418.7999999998</v>
      </c>
      <c r="H317" s="155"/>
      <c r="I317" s="156"/>
      <c r="J317" s="155"/>
      <c r="K317" s="156"/>
      <c r="L317" s="155"/>
      <c r="M317" s="155"/>
      <c r="N317" s="155"/>
      <c r="O317" s="180"/>
    </row>
    <row r="318" spans="1:15" s="56" customFormat="1" ht="14.25" customHeight="1" x14ac:dyDescent="0.25">
      <c r="A318" s="111"/>
      <c r="B318" s="118"/>
      <c r="C318" s="118"/>
      <c r="D318" s="117">
        <v>33900003</v>
      </c>
      <c r="E318" s="121" t="s">
        <v>430</v>
      </c>
      <c r="F318" s="113"/>
      <c r="G318" s="124">
        <f>(F316*0.3)-G319</f>
        <v>1034797.2</v>
      </c>
      <c r="H318" s="155"/>
      <c r="I318" s="156"/>
      <c r="J318" s="155"/>
      <c r="K318" s="156"/>
      <c r="L318" s="155"/>
      <c r="M318" s="155"/>
      <c r="N318" s="155"/>
      <c r="O318" s="180"/>
    </row>
    <row r="319" spans="1:15" s="56" customFormat="1" ht="14.25" customHeight="1" x14ac:dyDescent="0.25">
      <c r="A319" s="111"/>
      <c r="B319" s="118"/>
      <c r="C319" s="118"/>
      <c r="D319" s="117">
        <v>33900010</v>
      </c>
      <c r="E319" s="341" t="s">
        <v>431</v>
      </c>
      <c r="F319" s="113"/>
      <c r="G319" s="124">
        <v>106668</v>
      </c>
      <c r="H319" s="155"/>
      <c r="I319" s="156"/>
      <c r="J319" s="155"/>
      <c r="K319" s="156"/>
      <c r="L319" s="155"/>
      <c r="M319" s="155"/>
      <c r="N319" s="155"/>
      <c r="O319" s="180"/>
    </row>
    <row r="320" spans="1:15" ht="14.25" customHeight="1" x14ac:dyDescent="0.25">
      <c r="A320" s="111">
        <v>33903</v>
      </c>
      <c r="B320" s="68"/>
      <c r="C320" s="68"/>
      <c r="D320" s="117"/>
      <c r="E320" s="112" t="s">
        <v>171</v>
      </c>
      <c r="F320" s="297">
        <f>+'PEF2020'!S91+'PEF2020'!S92</f>
        <v>1236388</v>
      </c>
      <c r="G320" s="114"/>
      <c r="K320" s="23"/>
      <c r="L320" s="15"/>
      <c r="M320" s="15"/>
      <c r="N320" s="15"/>
      <c r="O320" s="12"/>
    </row>
    <row r="321" spans="1:15" ht="14.25" customHeight="1" x14ac:dyDescent="0.2">
      <c r="A321" s="111"/>
      <c r="B321" s="118"/>
      <c r="C321" s="118"/>
      <c r="D321" s="146">
        <v>33900012</v>
      </c>
      <c r="E321" s="106" t="s">
        <v>360</v>
      </c>
      <c r="F321" s="113"/>
      <c r="G321" s="124">
        <f>+F320</f>
        <v>1236388</v>
      </c>
      <c r="K321" s="23"/>
      <c r="L321" s="15"/>
      <c r="M321" s="15"/>
      <c r="N321" s="15"/>
      <c r="O321" s="12"/>
    </row>
    <row r="322" spans="1:15" ht="14.25" customHeight="1" x14ac:dyDescent="0.25">
      <c r="A322" s="17">
        <v>34501</v>
      </c>
      <c r="B322" s="10">
        <v>1</v>
      </c>
      <c r="C322" s="10">
        <v>1</v>
      </c>
      <c r="D322" s="111"/>
      <c r="E322" s="112" t="s">
        <v>17</v>
      </c>
      <c r="F322" s="327">
        <f>+'PEF2020'!S93</f>
        <v>7510159</v>
      </c>
      <c r="G322" s="114"/>
      <c r="K322" s="23" t="s">
        <v>435</v>
      </c>
      <c r="L322" s="15"/>
      <c r="M322" s="15"/>
      <c r="N322" s="15"/>
    </row>
    <row r="323" spans="1:15" ht="14.25" customHeight="1" x14ac:dyDescent="0.25">
      <c r="A323" s="22"/>
      <c r="B323" s="10"/>
      <c r="C323" s="10"/>
      <c r="D323" s="108">
        <v>34500001</v>
      </c>
      <c r="E323" s="109" t="s">
        <v>95</v>
      </c>
      <c r="F323" s="110"/>
      <c r="G323" s="58">
        <f>+F322*0.8</f>
        <v>6008127.2000000002</v>
      </c>
      <c r="K323" s="23"/>
      <c r="L323" s="15"/>
      <c r="M323" s="15"/>
      <c r="N323" s="15"/>
    </row>
    <row r="324" spans="1:15" ht="14.25" customHeight="1" x14ac:dyDescent="0.25">
      <c r="A324" s="22"/>
      <c r="B324" s="35"/>
      <c r="C324" s="35"/>
      <c r="D324" s="108">
        <v>34500003</v>
      </c>
      <c r="E324" s="109" t="s">
        <v>96</v>
      </c>
      <c r="F324" s="147"/>
      <c r="G324" s="58">
        <f>+F322*0.2</f>
        <v>1502031.8</v>
      </c>
      <c r="K324" s="23"/>
      <c r="L324" s="15"/>
      <c r="M324" s="15"/>
      <c r="N324" s="15"/>
      <c r="O324" s="12"/>
    </row>
    <row r="325" spans="1:15" ht="14.25" customHeight="1" x14ac:dyDescent="0.25">
      <c r="A325" s="117">
        <v>34601</v>
      </c>
      <c r="B325" s="112"/>
      <c r="C325" s="112"/>
      <c r="D325" s="148"/>
      <c r="E325" s="112" t="s">
        <v>307</v>
      </c>
      <c r="F325" s="327">
        <f>+'PEF2020'!S94</f>
        <v>20000</v>
      </c>
      <c r="G325" s="58"/>
      <c r="K325" s="23"/>
      <c r="L325" s="15"/>
      <c r="M325" s="15"/>
      <c r="N325" s="15"/>
      <c r="O325" s="12"/>
    </row>
    <row r="326" spans="1:15" ht="14.25" customHeight="1" x14ac:dyDescent="0.2">
      <c r="A326" s="117"/>
      <c r="B326" s="112"/>
      <c r="C326" s="112"/>
      <c r="D326" s="148" t="s">
        <v>317</v>
      </c>
      <c r="E326" s="153" t="s">
        <v>320</v>
      </c>
      <c r="F326" s="147"/>
      <c r="G326" s="58">
        <f>+F325*0.35</f>
        <v>7000</v>
      </c>
      <c r="K326" s="23"/>
      <c r="L326" s="15"/>
      <c r="M326" s="15"/>
      <c r="N326" s="15"/>
      <c r="O326" s="12"/>
    </row>
    <row r="327" spans="1:15" ht="14.25" customHeight="1" x14ac:dyDescent="0.2">
      <c r="A327" s="117"/>
      <c r="B327" s="112"/>
      <c r="C327" s="112"/>
      <c r="D327" s="148" t="s">
        <v>318</v>
      </c>
      <c r="E327" s="153" t="s">
        <v>321</v>
      </c>
      <c r="F327" s="147"/>
      <c r="G327" s="58">
        <f>+F325*0.3</f>
        <v>6000</v>
      </c>
      <c r="K327" s="23"/>
      <c r="L327" s="15"/>
      <c r="M327" s="15"/>
      <c r="N327" s="15"/>
      <c r="O327" s="12"/>
    </row>
    <row r="328" spans="1:15" ht="14.25" customHeight="1" x14ac:dyDescent="0.2">
      <c r="A328" s="22"/>
      <c r="B328" s="21"/>
      <c r="C328" s="21"/>
      <c r="D328" s="148" t="s">
        <v>319</v>
      </c>
      <c r="E328" s="153" t="s">
        <v>322</v>
      </c>
      <c r="F328" s="149"/>
      <c r="G328" s="69">
        <f>+F325*0.35</f>
        <v>7000</v>
      </c>
      <c r="K328" s="23"/>
      <c r="L328" s="15"/>
      <c r="M328" s="15"/>
      <c r="N328" s="15"/>
      <c r="O328" s="12"/>
    </row>
    <row r="329" spans="1:15" ht="14.25" customHeight="1" x14ac:dyDescent="0.25">
      <c r="A329" s="17">
        <v>34701</v>
      </c>
      <c r="B329" s="10">
        <v>1</v>
      </c>
      <c r="C329" s="10">
        <v>1</v>
      </c>
      <c r="D329" s="17"/>
      <c r="E329" s="112" t="s">
        <v>126</v>
      </c>
      <c r="F329" s="297">
        <f>+'PEF2020'!S95+'PEF2020'!S96</f>
        <v>359705</v>
      </c>
      <c r="G329" s="70"/>
      <c r="K329" s="23"/>
      <c r="L329" s="15"/>
      <c r="M329" s="15"/>
      <c r="N329" s="15"/>
    </row>
    <row r="330" spans="1:15" ht="14.25" customHeight="1" x14ac:dyDescent="0.25">
      <c r="A330" s="22"/>
      <c r="B330" s="10"/>
      <c r="C330" s="10"/>
      <c r="D330" s="22">
        <v>34700001</v>
      </c>
      <c r="E330" s="73" t="s">
        <v>134</v>
      </c>
      <c r="F330" s="149"/>
      <c r="G330" s="69">
        <f>+F329</f>
        <v>359705</v>
      </c>
      <c r="K330" s="23"/>
      <c r="L330" s="15"/>
      <c r="M330" s="15"/>
      <c r="N330" s="15"/>
      <c r="O330" s="12"/>
    </row>
    <row r="331" spans="1:15" ht="20.25" customHeight="1" x14ac:dyDescent="0.25">
      <c r="A331" s="198">
        <v>35101</v>
      </c>
      <c r="B331" s="10">
        <v>1</v>
      </c>
      <c r="C331" s="10">
        <v>1</v>
      </c>
      <c r="D331" s="17"/>
      <c r="E331" s="10" t="s">
        <v>350</v>
      </c>
      <c r="F331" s="342">
        <f>+'PEF2020'!S97</f>
        <v>2201000</v>
      </c>
      <c r="G331" s="70"/>
      <c r="K331" s="335" t="s">
        <v>347</v>
      </c>
      <c r="L331" s="15" t="s">
        <v>373</v>
      </c>
      <c r="M331" s="15"/>
      <c r="N331" s="15"/>
    </row>
    <row r="332" spans="1:15" ht="20.25" customHeight="1" x14ac:dyDescent="0.25">
      <c r="A332" s="198"/>
      <c r="B332" s="10"/>
      <c r="C332" s="10"/>
      <c r="D332" s="25">
        <v>35100001</v>
      </c>
      <c r="E332" s="71" t="s">
        <v>432</v>
      </c>
      <c r="F332" s="70"/>
      <c r="G332" s="214">
        <f>+F331</f>
        <v>2201000</v>
      </c>
      <c r="H332" s="15" t="s">
        <v>511</v>
      </c>
      <c r="K332" s="23"/>
      <c r="L332" s="15"/>
      <c r="M332" s="15"/>
      <c r="N332" s="15"/>
    </row>
    <row r="333" spans="1:15" ht="14.25" customHeight="1" x14ac:dyDescent="0.25">
      <c r="A333" s="17">
        <v>35201</v>
      </c>
      <c r="B333" s="10"/>
      <c r="C333" s="10"/>
      <c r="D333" s="25"/>
      <c r="E333" s="112" t="s">
        <v>182</v>
      </c>
      <c r="F333" s="297">
        <f>+'PEF2020'!S98</f>
        <v>25714</v>
      </c>
      <c r="G333" s="69"/>
      <c r="K333" s="23"/>
      <c r="L333" s="15"/>
      <c r="M333" s="15"/>
      <c r="N333" s="15"/>
      <c r="O333" s="12"/>
    </row>
    <row r="334" spans="1:15" ht="14.25" customHeight="1" x14ac:dyDescent="0.25">
      <c r="A334" s="17"/>
      <c r="B334" s="10"/>
      <c r="C334" s="10"/>
      <c r="D334" s="25">
        <v>35200003</v>
      </c>
      <c r="E334" s="71" t="s">
        <v>282</v>
      </c>
      <c r="F334" s="65"/>
      <c r="G334" s="69">
        <f>+F333</f>
        <v>25714</v>
      </c>
      <c r="K334" s="23"/>
      <c r="L334" s="15"/>
      <c r="M334" s="15"/>
      <c r="N334" s="15"/>
      <c r="O334" s="12"/>
    </row>
    <row r="335" spans="1:15" ht="16.5" customHeight="1" x14ac:dyDescent="0.25">
      <c r="A335" s="17">
        <v>35301</v>
      </c>
      <c r="B335" s="10">
        <v>1</v>
      </c>
      <c r="C335" s="10">
        <v>1</v>
      </c>
      <c r="D335" s="17"/>
      <c r="E335" s="112" t="s">
        <v>19</v>
      </c>
      <c r="F335" s="297">
        <f>+'PEF2020'!S99</f>
        <v>60000</v>
      </c>
      <c r="G335" s="70"/>
      <c r="K335" s="23"/>
      <c r="L335" s="15"/>
      <c r="M335" s="15"/>
      <c r="N335" s="15"/>
    </row>
    <row r="336" spans="1:15" ht="22.5" x14ac:dyDescent="0.25">
      <c r="A336" s="17"/>
      <c r="B336" s="10"/>
      <c r="C336" s="10"/>
      <c r="D336" s="98">
        <v>35300001</v>
      </c>
      <c r="E336" s="73" t="s">
        <v>98</v>
      </c>
      <c r="F336" s="151"/>
      <c r="G336" s="96">
        <f>+F335</f>
        <v>60000</v>
      </c>
      <c r="K336" s="23"/>
      <c r="L336" s="15"/>
      <c r="M336" s="15"/>
      <c r="N336" s="15"/>
    </row>
    <row r="337" spans="1:15" x14ac:dyDescent="0.25">
      <c r="A337" s="17">
        <v>35401</v>
      </c>
      <c r="B337" s="10"/>
      <c r="C337" s="10"/>
      <c r="D337" s="17"/>
      <c r="E337" s="112" t="s">
        <v>183</v>
      </c>
      <c r="F337" s="328">
        <f>+'PEF2020'!S100+'PEF2020'!S101</f>
        <v>759583</v>
      </c>
      <c r="G337" s="105"/>
      <c r="K337" s="23"/>
      <c r="L337" s="15"/>
      <c r="M337" s="15"/>
      <c r="N337" s="15"/>
    </row>
    <row r="338" spans="1:15" x14ac:dyDescent="0.25">
      <c r="A338" s="17"/>
      <c r="B338" s="10"/>
      <c r="C338" s="10"/>
      <c r="D338" s="99">
        <v>35400001</v>
      </c>
      <c r="E338" s="71" t="s">
        <v>433</v>
      </c>
      <c r="F338" s="69"/>
      <c r="G338" s="75">
        <f>+F337*0.1</f>
        <v>75958.3</v>
      </c>
      <c r="K338" s="23"/>
      <c r="L338" s="15"/>
      <c r="M338" s="15"/>
      <c r="N338" s="15"/>
    </row>
    <row r="339" spans="1:15" ht="21" customHeight="1" x14ac:dyDescent="0.25">
      <c r="A339" s="17"/>
      <c r="B339" s="10"/>
      <c r="C339" s="10"/>
      <c r="D339" s="99">
        <v>35400002</v>
      </c>
      <c r="E339" s="71" t="s">
        <v>303</v>
      </c>
      <c r="F339" s="69"/>
      <c r="G339" s="75">
        <f>+F337*0.3</f>
        <v>227874.9</v>
      </c>
      <c r="H339" s="103"/>
      <c r="I339" s="104"/>
      <c r="J339" s="103"/>
      <c r="K339" s="104"/>
      <c r="L339" s="15"/>
      <c r="M339" s="15"/>
      <c r="N339" s="15"/>
    </row>
    <row r="340" spans="1:15" ht="24.75" customHeight="1" x14ac:dyDescent="0.25">
      <c r="A340" s="17"/>
      <c r="B340" s="10"/>
      <c r="C340" s="10"/>
      <c r="D340" s="98">
        <v>35400003</v>
      </c>
      <c r="E340" s="73" t="s">
        <v>304</v>
      </c>
      <c r="F340" s="69"/>
      <c r="G340" s="69">
        <f>+F337*0.6</f>
        <v>455749.8</v>
      </c>
      <c r="H340" s="103"/>
      <c r="I340" s="104"/>
      <c r="J340" s="103"/>
      <c r="K340" s="104"/>
      <c r="L340" s="15"/>
      <c r="M340" s="15"/>
      <c r="N340" s="15"/>
    </row>
    <row r="341" spans="1:15" ht="19.5" customHeight="1" x14ac:dyDescent="0.25">
      <c r="A341" s="194">
        <v>35501</v>
      </c>
      <c r="B341" s="68"/>
      <c r="C341" s="68"/>
      <c r="D341" s="25"/>
      <c r="E341" s="112" t="s">
        <v>138</v>
      </c>
      <c r="F341" s="328">
        <f>+'PEF2020'!S102</f>
        <v>601330</v>
      </c>
      <c r="G341" s="70"/>
      <c r="K341" s="205" t="s">
        <v>361</v>
      </c>
      <c r="L341" s="15"/>
      <c r="M341" s="15"/>
      <c r="N341" s="15"/>
      <c r="O341" s="12"/>
    </row>
    <row r="342" spans="1:15" ht="13.5" customHeight="1" x14ac:dyDescent="0.25">
      <c r="A342" s="93"/>
      <c r="B342" s="68"/>
      <c r="C342" s="68"/>
      <c r="D342" s="99">
        <v>35500005</v>
      </c>
      <c r="E342" s="73" t="s">
        <v>153</v>
      </c>
      <c r="F342" s="78"/>
      <c r="G342" s="69">
        <f>+F341</f>
        <v>601330</v>
      </c>
      <c r="K342" s="23"/>
      <c r="L342" s="15"/>
      <c r="M342" s="15"/>
      <c r="N342" s="15"/>
      <c r="O342" s="12"/>
    </row>
    <row r="343" spans="1:15" ht="21.75" customHeight="1" x14ac:dyDescent="0.25">
      <c r="A343" s="17">
        <v>35701</v>
      </c>
      <c r="B343" s="10">
        <v>1</v>
      </c>
      <c r="C343" s="10">
        <v>1</v>
      </c>
      <c r="D343" s="17"/>
      <c r="E343" s="112" t="s">
        <v>20</v>
      </c>
      <c r="F343" s="297">
        <f>+'PEF2020'!S103+'PEF2020'!S104+'PEF2020'!S105</f>
        <v>855700</v>
      </c>
      <c r="G343" s="70"/>
      <c r="K343" s="15"/>
      <c r="L343" s="15"/>
      <c r="M343" s="15"/>
      <c r="N343" s="15"/>
    </row>
    <row r="344" spans="1:15" ht="12" customHeight="1" x14ac:dyDescent="0.25">
      <c r="A344" s="22"/>
      <c r="B344" s="18"/>
      <c r="C344" s="18"/>
      <c r="D344" s="98">
        <v>35700001</v>
      </c>
      <c r="E344" s="73" t="s">
        <v>99</v>
      </c>
      <c r="F344" s="151"/>
      <c r="G344" s="69">
        <f>+F343</f>
        <v>855700</v>
      </c>
      <c r="K344" s="23"/>
      <c r="L344" s="15"/>
      <c r="M344" s="15"/>
      <c r="N344" s="15"/>
      <c r="O344" s="12"/>
    </row>
    <row r="345" spans="1:15" ht="22.5" customHeight="1" x14ac:dyDescent="0.25">
      <c r="A345" s="17">
        <v>35801</v>
      </c>
      <c r="B345" s="10">
        <v>1</v>
      </c>
      <c r="C345" s="10">
        <v>1</v>
      </c>
      <c r="D345" s="17"/>
      <c r="E345" s="112" t="s">
        <v>21</v>
      </c>
      <c r="F345" s="297">
        <f>+'PEF2020'!S106</f>
        <v>2398462</v>
      </c>
      <c r="G345" s="70"/>
      <c r="K345" s="23"/>
      <c r="L345" s="15"/>
      <c r="M345" s="15"/>
      <c r="N345" s="15"/>
    </row>
    <row r="346" spans="1:15" ht="15" customHeight="1" x14ac:dyDescent="0.25">
      <c r="A346" s="22"/>
      <c r="B346" s="19"/>
      <c r="C346" s="19"/>
      <c r="D346" s="98">
        <v>35800003</v>
      </c>
      <c r="E346" s="73" t="s">
        <v>100</v>
      </c>
      <c r="F346" s="149"/>
      <c r="G346" s="69">
        <f>+F345-G347-G348</f>
        <v>2048462</v>
      </c>
      <c r="J346" s="15">
        <v>554311.80000000005</v>
      </c>
      <c r="K346" s="205" t="s">
        <v>434</v>
      </c>
      <c r="L346" s="15" t="s">
        <v>353</v>
      </c>
      <c r="M346" s="15"/>
      <c r="N346" s="15"/>
    </row>
    <row r="347" spans="1:15" ht="15" customHeight="1" x14ac:dyDescent="0.25">
      <c r="A347" s="22"/>
      <c r="B347" s="19"/>
      <c r="C347" s="19"/>
      <c r="D347" s="98">
        <v>35800004</v>
      </c>
      <c r="E347" s="73" t="s">
        <v>101</v>
      </c>
      <c r="F347" s="149"/>
      <c r="G347" s="69">
        <v>100000</v>
      </c>
      <c r="K347" s="23"/>
      <c r="L347" s="15"/>
      <c r="M347" s="15"/>
      <c r="N347" s="15"/>
    </row>
    <row r="348" spans="1:15" ht="19.5" customHeight="1" x14ac:dyDescent="0.25">
      <c r="A348" s="22"/>
      <c r="B348" s="19"/>
      <c r="C348" s="19"/>
      <c r="D348" s="98">
        <v>35800005</v>
      </c>
      <c r="E348" s="73" t="s">
        <v>102</v>
      </c>
      <c r="F348" s="149"/>
      <c r="G348" s="69">
        <v>250000</v>
      </c>
      <c r="K348" s="23"/>
      <c r="L348" s="15"/>
      <c r="M348" s="15"/>
      <c r="N348" s="15"/>
    </row>
    <row r="349" spans="1:15" ht="14.25" customHeight="1" x14ac:dyDescent="0.25">
      <c r="A349" s="17">
        <v>35901</v>
      </c>
      <c r="B349" s="10"/>
      <c r="C349" s="10"/>
      <c r="D349" s="17"/>
      <c r="E349" s="112" t="s">
        <v>184</v>
      </c>
      <c r="F349" s="328">
        <f>+'PEF2020'!S107</f>
        <v>875000</v>
      </c>
      <c r="G349" s="69"/>
      <c r="K349" s="23"/>
      <c r="L349" s="15"/>
      <c r="M349" s="15"/>
      <c r="N349" s="15"/>
      <c r="O349" s="12"/>
    </row>
    <row r="350" spans="1:15" ht="20.25" customHeight="1" x14ac:dyDescent="0.25">
      <c r="A350" s="25"/>
      <c r="B350" s="10"/>
      <c r="C350" s="10"/>
      <c r="D350" s="25">
        <v>35900003</v>
      </c>
      <c r="E350" s="71" t="s">
        <v>103</v>
      </c>
      <c r="F350" s="152"/>
      <c r="G350" s="69">
        <f>+F349*0.35</f>
        <v>306250</v>
      </c>
      <c r="K350" s="23"/>
      <c r="L350" s="15"/>
      <c r="M350" s="15"/>
      <c r="N350" s="15"/>
      <c r="O350" s="12"/>
    </row>
    <row r="351" spans="1:15" ht="18.75" customHeight="1" x14ac:dyDescent="0.25">
      <c r="A351" s="25"/>
      <c r="B351" s="10"/>
      <c r="C351" s="10"/>
      <c r="D351" s="25">
        <v>35900004</v>
      </c>
      <c r="E351" s="71" t="s">
        <v>104</v>
      </c>
      <c r="F351" s="152"/>
      <c r="G351" s="69">
        <f>+F349*0.65</f>
        <v>568750</v>
      </c>
      <c r="J351" s="15">
        <v>113189.96</v>
      </c>
      <c r="K351" s="205" t="s">
        <v>434</v>
      </c>
      <c r="L351" s="15" t="s">
        <v>354</v>
      </c>
      <c r="M351" s="15"/>
      <c r="N351" s="15"/>
      <c r="O351" s="12"/>
    </row>
    <row r="352" spans="1:15" ht="14.25" customHeight="1" x14ac:dyDescent="0.25">
      <c r="A352" s="17">
        <v>37101</v>
      </c>
      <c r="B352" s="10"/>
      <c r="C352" s="10"/>
      <c r="D352" s="25"/>
      <c r="E352" s="112" t="s">
        <v>186</v>
      </c>
      <c r="F352" s="328">
        <f>+'PEF2020'!S108+'PEF2020'!S109</f>
        <v>1310687</v>
      </c>
      <c r="G352" s="69"/>
      <c r="K352" s="205" t="s">
        <v>361</v>
      </c>
      <c r="L352" s="15"/>
      <c r="M352" s="15"/>
      <c r="N352" s="15"/>
      <c r="O352" s="12"/>
    </row>
    <row r="353" spans="1:15" ht="14.25" customHeight="1" x14ac:dyDescent="0.25">
      <c r="A353" s="17"/>
      <c r="B353" s="10"/>
      <c r="C353" s="10"/>
      <c r="D353" s="25">
        <v>37100003</v>
      </c>
      <c r="E353" s="71" t="s">
        <v>186</v>
      </c>
      <c r="F353" s="69"/>
      <c r="G353" s="69">
        <f>+F352</f>
        <v>1310687</v>
      </c>
      <c r="K353" s="23"/>
      <c r="L353" s="15"/>
      <c r="M353" s="15"/>
      <c r="N353" s="15"/>
      <c r="O353" s="12"/>
    </row>
    <row r="354" spans="1:15" ht="14.25" customHeight="1" x14ac:dyDescent="0.25">
      <c r="A354" s="17">
        <v>37104</v>
      </c>
      <c r="B354" s="10"/>
      <c r="C354" s="10"/>
      <c r="D354" s="25"/>
      <c r="E354" s="112" t="s">
        <v>185</v>
      </c>
      <c r="F354" s="328">
        <f>+'PEF2020'!S110</f>
        <v>423948</v>
      </c>
      <c r="G354" s="69"/>
      <c r="K354" s="205" t="s">
        <v>361</v>
      </c>
      <c r="L354" s="15"/>
      <c r="M354" s="15"/>
      <c r="N354" s="15"/>
      <c r="O354" s="12"/>
    </row>
    <row r="355" spans="1:15" ht="14.25" customHeight="1" x14ac:dyDescent="0.25">
      <c r="A355" s="17"/>
      <c r="B355" s="10"/>
      <c r="C355" s="10"/>
      <c r="D355" s="25">
        <v>37100006</v>
      </c>
      <c r="E355" s="71" t="s">
        <v>185</v>
      </c>
      <c r="F355" s="69"/>
      <c r="G355" s="69">
        <f>+F354</f>
        <v>423948</v>
      </c>
      <c r="K355" s="23"/>
      <c r="L355" s="15"/>
      <c r="M355" s="15"/>
      <c r="N355" s="15"/>
      <c r="O355" s="12"/>
    </row>
    <row r="356" spans="1:15" ht="14.25" customHeight="1" x14ac:dyDescent="0.25">
      <c r="A356" s="17">
        <v>37106</v>
      </c>
      <c r="B356" s="10"/>
      <c r="C356" s="10"/>
      <c r="D356" s="25"/>
      <c r="E356" s="112" t="s">
        <v>187</v>
      </c>
      <c r="F356" s="328">
        <f>+'PEF2020'!S111+'PEF2020'!S112</f>
        <v>521786</v>
      </c>
      <c r="G356" s="69"/>
      <c r="K356" s="205" t="s">
        <v>361</v>
      </c>
      <c r="L356" s="15"/>
      <c r="M356" s="15"/>
      <c r="N356" s="15"/>
      <c r="O356" s="12"/>
    </row>
    <row r="357" spans="1:15" ht="14.25" customHeight="1" x14ac:dyDescent="0.25">
      <c r="A357" s="17"/>
      <c r="B357" s="10"/>
      <c r="C357" s="10"/>
      <c r="D357" s="25">
        <v>37100002</v>
      </c>
      <c r="E357" s="71" t="s">
        <v>187</v>
      </c>
      <c r="F357" s="69"/>
      <c r="G357" s="69">
        <f>+F356</f>
        <v>521786</v>
      </c>
      <c r="K357" s="23"/>
      <c r="L357" s="15"/>
      <c r="M357" s="15"/>
      <c r="N357" s="15"/>
      <c r="O357" s="12"/>
    </row>
    <row r="358" spans="1:15" ht="30" x14ac:dyDescent="0.25">
      <c r="A358" s="17">
        <v>37201</v>
      </c>
      <c r="B358" s="10"/>
      <c r="C358" s="10"/>
      <c r="D358" s="25"/>
      <c r="E358" s="112" t="s">
        <v>283</v>
      </c>
      <c r="F358" s="328">
        <f>+'PEF2020'!S113</f>
        <v>50470</v>
      </c>
      <c r="G358" s="69"/>
      <c r="K358" s="205" t="s">
        <v>361</v>
      </c>
      <c r="L358" s="15"/>
      <c r="M358" s="15"/>
      <c r="N358" s="15"/>
      <c r="O358" s="12"/>
    </row>
    <row r="359" spans="1:15" ht="22.5" x14ac:dyDescent="0.25">
      <c r="A359" s="25"/>
      <c r="B359" s="10"/>
      <c r="C359" s="10"/>
      <c r="D359" s="25">
        <v>37200001</v>
      </c>
      <c r="E359" s="71" t="s">
        <v>283</v>
      </c>
      <c r="F359" s="152"/>
      <c r="G359" s="69">
        <f>+F358</f>
        <v>50470</v>
      </c>
      <c r="K359" s="23"/>
      <c r="L359" s="15"/>
      <c r="M359" s="15"/>
      <c r="N359" s="15"/>
      <c r="O359" s="12"/>
    </row>
    <row r="360" spans="1:15" ht="26.25" customHeight="1" x14ac:dyDescent="0.25">
      <c r="A360" s="17">
        <v>37204</v>
      </c>
      <c r="B360" s="10">
        <v>1</v>
      </c>
      <c r="C360" s="10">
        <v>1</v>
      </c>
      <c r="D360" s="17"/>
      <c r="E360" s="112" t="s">
        <v>25</v>
      </c>
      <c r="F360" s="297">
        <f>+'PEF2020'!S114+'PEF2020'!S115+'PEF2020'!S116</f>
        <v>152315</v>
      </c>
      <c r="G360" s="70"/>
      <c r="K360" s="205" t="s">
        <v>361</v>
      </c>
      <c r="L360" s="15"/>
      <c r="M360" s="15"/>
      <c r="N360" s="15"/>
    </row>
    <row r="361" spans="1:15" ht="23.25" customHeight="1" x14ac:dyDescent="0.25">
      <c r="A361" s="22"/>
      <c r="B361" s="35"/>
      <c r="C361" s="35"/>
      <c r="D361" s="98">
        <v>37200004</v>
      </c>
      <c r="E361" s="73" t="s">
        <v>109</v>
      </c>
      <c r="F361" s="150"/>
      <c r="G361" s="69">
        <f>+F360</f>
        <v>152315</v>
      </c>
      <c r="K361" s="23"/>
      <c r="L361" s="15"/>
      <c r="M361" s="15"/>
      <c r="N361" s="15"/>
      <c r="O361" s="12"/>
    </row>
    <row r="362" spans="1:15" ht="14.25" customHeight="1" x14ac:dyDescent="0.25">
      <c r="A362" s="198">
        <v>37501</v>
      </c>
      <c r="B362" s="10"/>
      <c r="C362" s="10"/>
      <c r="D362" s="25"/>
      <c r="E362" s="71" t="s">
        <v>136</v>
      </c>
      <c r="F362" s="326">
        <f>+'PEF2020'!S117+'PEF2020'!S118</f>
        <v>448310</v>
      </c>
      <c r="G362" s="97"/>
      <c r="K362" s="335" t="s">
        <v>347</v>
      </c>
      <c r="L362" s="336" t="s">
        <v>424</v>
      </c>
      <c r="M362" s="15"/>
      <c r="N362" s="15"/>
      <c r="O362" s="12"/>
    </row>
    <row r="363" spans="1:15" ht="14.25" customHeight="1" x14ac:dyDescent="0.25">
      <c r="A363" s="198">
        <v>37504</v>
      </c>
      <c r="B363" s="10"/>
      <c r="C363" s="10"/>
      <c r="D363" s="25"/>
      <c r="E363" s="71" t="s">
        <v>137</v>
      </c>
      <c r="F363" s="326">
        <f>+'PEF2020'!S119+'PEF2020'!S120+'PEF2020'!S121</f>
        <v>1060952</v>
      </c>
      <c r="G363" s="97"/>
      <c r="K363" s="335" t="s">
        <v>347</v>
      </c>
      <c r="L363" s="336" t="s">
        <v>424</v>
      </c>
      <c r="M363" s="15"/>
      <c r="N363" s="15"/>
      <c r="O363" s="12"/>
    </row>
    <row r="364" spans="1:15" ht="14.25" customHeight="1" x14ac:dyDescent="0.25">
      <c r="A364" s="198">
        <v>37602</v>
      </c>
      <c r="B364" s="10"/>
      <c r="C364" s="10"/>
      <c r="D364" s="25"/>
      <c r="E364" s="71" t="s">
        <v>188</v>
      </c>
      <c r="F364" s="326">
        <f>+'PEF2020'!S122+'PEF2020'!S123</f>
        <v>243967</v>
      </c>
      <c r="G364" s="97"/>
      <c r="K364" s="335" t="s">
        <v>347</v>
      </c>
      <c r="L364" s="336" t="s">
        <v>424</v>
      </c>
      <c r="M364" s="15"/>
      <c r="N364" s="15"/>
      <c r="O364" s="12"/>
    </row>
    <row r="365" spans="1:15" ht="14.25" customHeight="1" x14ac:dyDescent="0.25">
      <c r="A365" s="198">
        <v>37901</v>
      </c>
      <c r="B365" s="10"/>
      <c r="C365" s="10"/>
      <c r="D365" s="25"/>
      <c r="E365" s="71" t="s">
        <v>189</v>
      </c>
      <c r="F365" s="326">
        <f>+'PEF2020'!S124</f>
        <v>90000</v>
      </c>
      <c r="G365" s="97"/>
      <c r="K365" s="335" t="s">
        <v>347</v>
      </c>
      <c r="L365" s="336" t="s">
        <v>424</v>
      </c>
      <c r="M365" s="15"/>
      <c r="N365" s="15"/>
      <c r="O365" s="12"/>
    </row>
    <row r="366" spans="1:15" ht="14.25" customHeight="1" x14ac:dyDescent="0.25">
      <c r="A366" s="17">
        <v>38201</v>
      </c>
      <c r="B366" s="10"/>
      <c r="C366" s="10"/>
      <c r="D366" s="25"/>
      <c r="E366" s="71" t="s">
        <v>190</v>
      </c>
      <c r="F366" s="297">
        <v>0</v>
      </c>
      <c r="G366" s="70"/>
      <c r="K366" s="23"/>
      <c r="L366" s="15"/>
      <c r="M366" s="15"/>
      <c r="N366" s="15"/>
      <c r="O366" s="12"/>
    </row>
    <row r="367" spans="1:15" ht="14.25" customHeight="1" x14ac:dyDescent="0.25">
      <c r="A367" s="17"/>
      <c r="B367" s="10"/>
      <c r="C367" s="10"/>
      <c r="D367" s="25">
        <v>38200001</v>
      </c>
      <c r="E367" s="71" t="s">
        <v>190</v>
      </c>
      <c r="F367" s="91"/>
      <c r="G367" s="70">
        <f>+F366</f>
        <v>0</v>
      </c>
      <c r="K367" s="23"/>
      <c r="L367" s="15"/>
      <c r="M367" s="15"/>
      <c r="N367" s="15"/>
      <c r="O367" s="12"/>
    </row>
    <row r="368" spans="1:15" ht="14.25" customHeight="1" x14ac:dyDescent="0.25">
      <c r="A368" s="17">
        <v>38301</v>
      </c>
      <c r="B368" s="10">
        <v>1</v>
      </c>
      <c r="C368" s="10">
        <v>1</v>
      </c>
      <c r="D368" s="17"/>
      <c r="E368" s="10" t="s">
        <v>24</v>
      </c>
      <c r="F368" s="297">
        <f>+'PEF2020'!S125+'PEF2020'!S126</f>
        <v>559133</v>
      </c>
      <c r="G368" s="70"/>
      <c r="K368" s="23"/>
      <c r="L368" s="15"/>
      <c r="M368" s="15"/>
      <c r="N368" s="15"/>
    </row>
    <row r="369" spans="1:15" ht="14.25" customHeight="1" x14ac:dyDescent="0.25">
      <c r="A369" s="22"/>
      <c r="B369" s="10"/>
      <c r="C369" s="10"/>
      <c r="D369" s="98">
        <v>38300001</v>
      </c>
      <c r="E369" s="73" t="s">
        <v>24</v>
      </c>
      <c r="F369" s="149"/>
      <c r="G369" s="69">
        <f>+F368</f>
        <v>559133</v>
      </c>
      <c r="K369" s="23"/>
      <c r="L369" s="15"/>
      <c r="M369" s="15"/>
      <c r="N369" s="15"/>
      <c r="O369" s="12"/>
    </row>
    <row r="370" spans="1:15" ht="14.25" customHeight="1" x14ac:dyDescent="0.25">
      <c r="A370" s="242">
        <v>38501</v>
      </c>
      <c r="B370" s="10">
        <v>1</v>
      </c>
      <c r="C370" s="10">
        <v>1</v>
      </c>
      <c r="D370" s="17"/>
      <c r="E370" s="10" t="s">
        <v>26</v>
      </c>
      <c r="F370" s="326">
        <f>+'PEF2020'!S127</f>
        <v>12000</v>
      </c>
      <c r="G370" s="70"/>
      <c r="K370" s="23"/>
      <c r="L370" s="336" t="s">
        <v>424</v>
      </c>
      <c r="M370" s="15"/>
      <c r="N370" s="15"/>
    </row>
    <row r="371" spans="1:15" ht="14.25" customHeight="1" x14ac:dyDescent="0.25">
      <c r="A371" s="25"/>
      <c r="B371" s="10"/>
      <c r="C371" s="10"/>
      <c r="D371" s="99">
        <v>38500002</v>
      </c>
      <c r="E371" s="71" t="s">
        <v>110</v>
      </c>
      <c r="F371" s="149"/>
      <c r="G371" s="69"/>
      <c r="K371" s="23"/>
      <c r="L371" s="15"/>
      <c r="M371" s="15"/>
      <c r="N371" s="15"/>
      <c r="O371" s="12"/>
    </row>
    <row r="372" spans="1:15" ht="14.25" customHeight="1" x14ac:dyDescent="0.25">
      <c r="A372" s="199">
        <v>39202</v>
      </c>
      <c r="B372" s="10"/>
      <c r="C372" s="10"/>
      <c r="D372" s="25"/>
      <c r="E372" s="10" t="s">
        <v>191</v>
      </c>
      <c r="F372" s="326">
        <f>+'PEF2020'!S128</f>
        <v>356021</v>
      </c>
      <c r="G372" s="97"/>
      <c r="K372" s="335" t="s">
        <v>347</v>
      </c>
      <c r="L372" s="336" t="s">
        <v>424</v>
      </c>
      <c r="M372" s="15"/>
      <c r="N372" s="15"/>
      <c r="O372" s="12"/>
    </row>
    <row r="373" spans="1:15" ht="31.5" customHeight="1" x14ac:dyDescent="0.25">
      <c r="A373" s="199">
        <v>39301</v>
      </c>
      <c r="B373" s="10"/>
      <c r="C373" s="10"/>
      <c r="D373" s="25"/>
      <c r="E373" s="10" t="s">
        <v>323</v>
      </c>
      <c r="F373" s="326">
        <f>+'PEF2020'!S129</f>
        <v>25714</v>
      </c>
      <c r="G373" s="97"/>
      <c r="K373" s="335" t="s">
        <v>347</v>
      </c>
      <c r="L373" s="336" t="s">
        <v>424</v>
      </c>
      <c r="M373" s="15"/>
      <c r="N373" s="15"/>
      <c r="O373" s="12"/>
    </row>
    <row r="374" spans="1:15" ht="14.25" customHeight="1" x14ac:dyDescent="0.25">
      <c r="A374" s="201"/>
      <c r="B374" s="35"/>
      <c r="C374" s="35"/>
      <c r="D374" s="74"/>
      <c r="E374" s="35"/>
      <c r="F374" s="202"/>
      <c r="G374" s="203"/>
      <c r="K374" s="23"/>
      <c r="N374" s="15"/>
    </row>
    <row r="375" spans="1:15" ht="14.25" customHeight="1" thickBot="1" x14ac:dyDescent="0.3">
      <c r="A375" s="200"/>
      <c r="B375" s="182"/>
      <c r="C375" s="182"/>
      <c r="D375" s="181"/>
      <c r="E375" s="183"/>
      <c r="F375" s="184"/>
      <c r="G375" s="185"/>
      <c r="H375" s="186">
        <f>SUM(F267:F373)</f>
        <v>43111212</v>
      </c>
      <c r="I375" s="187"/>
      <c r="J375" s="186">
        <f>SUM(G267:G373)</f>
        <v>40854248</v>
      </c>
      <c r="K375" s="195">
        <f>H375-J375</f>
        <v>2256964</v>
      </c>
      <c r="L375" s="15" t="s">
        <v>352</v>
      </c>
      <c r="M375" s="15"/>
      <c r="N375" s="15"/>
    </row>
    <row r="376" spans="1:15" ht="14.25" customHeight="1" x14ac:dyDescent="0.25">
      <c r="A376" s="17"/>
      <c r="B376" s="19"/>
      <c r="C376" s="19"/>
      <c r="D376" s="17"/>
      <c r="E376" s="6"/>
      <c r="F376" s="91"/>
      <c r="G376" s="60"/>
      <c r="K376" s="23"/>
      <c r="L376" s="15"/>
      <c r="M376" s="15"/>
      <c r="N376" s="15"/>
    </row>
    <row r="377" spans="1:15" ht="14.25" customHeight="1" x14ac:dyDescent="0.25">
      <c r="A377" s="55"/>
      <c r="B377" s="56"/>
      <c r="C377" s="56"/>
      <c r="D377" s="55"/>
      <c r="E377" s="2"/>
      <c r="F377" s="2"/>
      <c r="G377" s="61"/>
      <c r="K377" s="23"/>
      <c r="L377" s="15"/>
      <c r="M377" s="15"/>
      <c r="N377" s="15"/>
      <c r="O377" s="12"/>
    </row>
    <row r="378" spans="1:15" ht="14.25" customHeight="1" x14ac:dyDescent="0.25">
      <c r="A378" s="2"/>
      <c r="D378" s="2"/>
      <c r="E378" s="2"/>
      <c r="F378" s="2"/>
      <c r="G378" s="62"/>
      <c r="J378" s="436" t="s">
        <v>343</v>
      </c>
      <c r="K378" s="436"/>
      <c r="L378" s="436"/>
      <c r="M378" s="15"/>
      <c r="N378" s="15"/>
    </row>
    <row r="379" spans="1:15" ht="14.25" customHeight="1" x14ac:dyDescent="0.25">
      <c r="A379" s="2"/>
      <c r="D379" s="2"/>
      <c r="F379" s="2"/>
      <c r="G379" s="62"/>
      <c r="J379" s="333" t="s">
        <v>337</v>
      </c>
      <c r="K379" s="334" t="s">
        <v>344</v>
      </c>
      <c r="L379" s="333" t="s">
        <v>345</v>
      </c>
      <c r="M379" s="15"/>
      <c r="N379" s="15"/>
    </row>
    <row r="380" spans="1:15" ht="14.25" customHeight="1" x14ac:dyDescent="0.25">
      <c r="A380" s="2"/>
      <c r="D380" s="2"/>
      <c r="E380" s="40" t="s">
        <v>135</v>
      </c>
      <c r="F380" s="28">
        <f>SUM(F2:F376)</f>
        <v>49616657</v>
      </c>
      <c r="G380" s="189">
        <f>SUM(G2:G376)</f>
        <v>47340817.999999993</v>
      </c>
      <c r="H380" s="15">
        <f>F380-G380</f>
        <v>2275839.0000000075</v>
      </c>
      <c r="J380" s="287">
        <v>2000</v>
      </c>
      <c r="K380" s="195">
        <f>+H266</f>
        <v>6505445</v>
      </c>
      <c r="L380" s="196">
        <f>+'PEF2020'!S132</f>
        <v>6505445</v>
      </c>
      <c r="M380" s="15">
        <f>+K380-L380</f>
        <v>0</v>
      </c>
      <c r="N380" s="15"/>
    </row>
    <row r="381" spans="1:15" ht="14.25" customHeight="1" x14ac:dyDescent="0.25">
      <c r="A381" s="2"/>
      <c r="D381" s="2"/>
      <c r="F381" s="2"/>
      <c r="G381" s="62"/>
      <c r="J381" s="287">
        <v>3000</v>
      </c>
      <c r="K381" s="195">
        <f>+H375</f>
        <v>43111212</v>
      </c>
      <c r="L381" s="196">
        <f>+'PEF2020'!S133</f>
        <v>43111212</v>
      </c>
      <c r="M381" s="15">
        <f>+K381-L381</f>
        <v>0</v>
      </c>
      <c r="N381" s="15"/>
    </row>
    <row r="382" spans="1:15" ht="14.25" customHeight="1" x14ac:dyDescent="0.25">
      <c r="A382" s="2"/>
      <c r="D382" s="2"/>
      <c r="E382" s="11">
        <v>25601</v>
      </c>
      <c r="F382" s="38">
        <f>+F171</f>
        <v>18857</v>
      </c>
      <c r="G382" s="62"/>
      <c r="K382" s="102"/>
      <c r="L382" s="15"/>
      <c r="M382" s="15"/>
      <c r="N382" s="15"/>
    </row>
    <row r="383" spans="1:15" ht="14.25" customHeight="1" x14ac:dyDescent="0.25">
      <c r="A383" s="2"/>
      <c r="D383" s="2"/>
      <c r="E383" s="11">
        <v>31801</v>
      </c>
      <c r="F383" s="38"/>
      <c r="G383" s="62"/>
      <c r="K383" s="102"/>
      <c r="L383" s="15"/>
      <c r="M383" s="15"/>
      <c r="N383" s="15"/>
    </row>
    <row r="384" spans="1:15" ht="14.25" customHeight="1" x14ac:dyDescent="0.25">
      <c r="E384" s="11">
        <v>32201</v>
      </c>
      <c r="F384" s="38">
        <f>+F277</f>
        <v>20000</v>
      </c>
      <c r="G384" s="62"/>
      <c r="K384" s="23"/>
      <c r="L384" s="15"/>
      <c r="M384" s="15"/>
      <c r="N384" s="15"/>
    </row>
    <row r="385" spans="5:14" ht="14.25" customHeight="1" x14ac:dyDescent="0.25">
      <c r="E385" s="50">
        <v>32701</v>
      </c>
      <c r="F385" s="38"/>
      <c r="G385" s="63"/>
      <c r="K385" s="23"/>
      <c r="L385" s="15"/>
      <c r="M385" s="15"/>
      <c r="N385" s="15"/>
    </row>
    <row r="386" spans="5:14" ht="14.25" customHeight="1" x14ac:dyDescent="0.25">
      <c r="E386" s="57" t="s">
        <v>436</v>
      </c>
      <c r="F386" s="38"/>
      <c r="G386" s="63"/>
      <c r="K386" s="23"/>
      <c r="L386" s="15"/>
      <c r="M386" s="15"/>
      <c r="N386" s="15"/>
    </row>
    <row r="387" spans="5:14" ht="14.25" customHeight="1" x14ac:dyDescent="0.25">
      <c r="E387" s="57">
        <v>35101</v>
      </c>
      <c r="F387" s="38"/>
      <c r="G387" s="63"/>
      <c r="K387" s="23"/>
      <c r="L387" s="15"/>
      <c r="M387" s="15"/>
      <c r="N387" s="15"/>
    </row>
    <row r="388" spans="5:14" ht="14.25" customHeight="1" x14ac:dyDescent="0.25">
      <c r="E388" s="11">
        <v>37501</v>
      </c>
      <c r="F388" s="38">
        <f>+F362</f>
        <v>448310</v>
      </c>
      <c r="G388" s="15">
        <f>SUM(F382:F395)</f>
        <v>2275821</v>
      </c>
      <c r="I388" s="388">
        <f>+H380-G388</f>
        <v>18.000000007450581</v>
      </c>
      <c r="K388" s="23"/>
      <c r="L388" s="15"/>
      <c r="M388" s="15"/>
      <c r="N388" s="15"/>
    </row>
    <row r="389" spans="5:14" ht="14.25" customHeight="1" x14ac:dyDescent="0.25">
      <c r="E389" s="11">
        <v>37504</v>
      </c>
      <c r="F389" s="38">
        <f>+F363</f>
        <v>1060952</v>
      </c>
      <c r="G389" s="63"/>
      <c r="K389" s="23"/>
      <c r="L389" s="15"/>
      <c r="M389" s="15"/>
      <c r="N389" s="15"/>
    </row>
    <row r="390" spans="5:14" ht="14.25" customHeight="1" x14ac:dyDescent="0.25">
      <c r="E390" s="11">
        <v>37602</v>
      </c>
      <c r="F390" s="38">
        <f>+F364</f>
        <v>243967</v>
      </c>
      <c r="G390" s="63"/>
      <c r="K390" s="23"/>
      <c r="L390" s="15"/>
      <c r="M390" s="15"/>
      <c r="N390" s="15"/>
    </row>
    <row r="391" spans="5:14" ht="14.25" customHeight="1" x14ac:dyDescent="0.25">
      <c r="E391" s="11">
        <v>37901</v>
      </c>
      <c r="F391" s="38">
        <f>+F365</f>
        <v>90000</v>
      </c>
      <c r="G391" s="63"/>
      <c r="K391" s="23"/>
      <c r="L391" s="15"/>
      <c r="M391" s="15"/>
      <c r="N391" s="15"/>
    </row>
    <row r="392" spans="5:14" ht="14.25" customHeight="1" x14ac:dyDescent="0.25">
      <c r="E392" s="11">
        <v>38501</v>
      </c>
      <c r="F392" s="38">
        <f>+F370</f>
        <v>12000</v>
      </c>
      <c r="G392" s="63"/>
      <c r="K392" s="23"/>
      <c r="L392" s="15"/>
      <c r="M392" s="15"/>
      <c r="N392" s="15"/>
    </row>
    <row r="393" spans="5:14" ht="14.25" customHeight="1" x14ac:dyDescent="0.25">
      <c r="E393" s="11">
        <v>39202</v>
      </c>
      <c r="F393" s="38">
        <f>+F372</f>
        <v>356021</v>
      </c>
      <c r="G393" s="63"/>
      <c r="K393" s="23"/>
      <c r="L393" s="15"/>
      <c r="M393" s="15"/>
      <c r="N393" s="15"/>
    </row>
    <row r="394" spans="5:14" ht="14.25" customHeight="1" x14ac:dyDescent="0.25">
      <c r="E394" s="11">
        <v>39301</v>
      </c>
      <c r="F394" s="38">
        <f>+F373</f>
        <v>25714</v>
      </c>
      <c r="G394" s="63"/>
      <c r="K394" s="23"/>
      <c r="L394" s="15"/>
      <c r="M394" s="15"/>
      <c r="N394" s="15"/>
    </row>
    <row r="395" spans="5:14" ht="14.25" customHeight="1" x14ac:dyDescent="0.25">
      <c r="F395" s="38"/>
      <c r="G395" s="63"/>
      <c r="K395" s="23"/>
      <c r="L395" s="15"/>
      <c r="M395" s="15"/>
      <c r="N395" s="15"/>
    </row>
    <row r="396" spans="5:14" ht="14.25" customHeight="1" x14ac:dyDescent="0.25">
      <c r="F396" s="38"/>
      <c r="G396" s="62"/>
      <c r="H396" s="2"/>
      <c r="K396" s="23"/>
      <c r="L396" s="15"/>
      <c r="M396" s="15"/>
      <c r="N396" s="15"/>
    </row>
    <row r="397" spans="5:14" ht="14.25" customHeight="1" x14ac:dyDescent="0.25">
      <c r="E397" s="40"/>
      <c r="F397" s="41"/>
      <c r="G397" s="15"/>
      <c r="K397" s="23"/>
      <c r="L397" s="15"/>
      <c r="M397" s="15"/>
      <c r="N397" s="15"/>
    </row>
    <row r="398" spans="5:14" ht="14.25" customHeight="1" thickBot="1" x14ac:dyDescent="0.3">
      <c r="G398" s="62"/>
      <c r="K398" s="23"/>
      <c r="L398" s="15"/>
      <c r="M398" s="15"/>
      <c r="N398" s="15"/>
    </row>
    <row r="399" spans="5:14" ht="14.25" customHeight="1" thickBot="1" x14ac:dyDescent="0.3">
      <c r="E399" s="289" t="s">
        <v>417</v>
      </c>
      <c r="F399" s="288">
        <f>+'PEF2020'!S130</f>
        <v>49616657</v>
      </c>
      <c r="G399" s="62"/>
      <c r="K399" s="23"/>
      <c r="L399" s="15"/>
      <c r="M399" s="15"/>
      <c r="N399" s="15"/>
    </row>
    <row r="400" spans="5:14" ht="14.25" customHeight="1" x14ac:dyDescent="0.25">
      <c r="K400" s="23"/>
      <c r="L400" s="15"/>
      <c r="M400" s="15"/>
      <c r="N400" s="15"/>
    </row>
    <row r="401" spans="1:14" ht="14.25" customHeight="1" x14ac:dyDescent="0.25">
      <c r="E401" s="40"/>
      <c r="K401" s="23"/>
      <c r="L401" s="15"/>
      <c r="M401" s="15"/>
      <c r="N401" s="15"/>
    </row>
    <row r="402" spans="1:14" ht="14.25" customHeight="1" x14ac:dyDescent="0.25">
      <c r="A402" s="2"/>
      <c r="D402" s="2"/>
      <c r="E402" s="2"/>
      <c r="F402" s="2"/>
      <c r="G402" s="62"/>
      <c r="H402" s="2"/>
      <c r="I402" s="2"/>
      <c r="J402" s="2"/>
      <c r="K402" s="23"/>
      <c r="L402" s="15"/>
      <c r="M402" s="15"/>
      <c r="N402" s="15"/>
    </row>
    <row r="403" spans="1:14" ht="14.25" customHeight="1" x14ac:dyDescent="0.25">
      <c r="A403" s="2"/>
      <c r="D403" s="2"/>
      <c r="E403" s="2"/>
      <c r="F403" s="2"/>
      <c r="G403" s="62"/>
      <c r="H403" s="2"/>
      <c r="I403" s="2"/>
      <c r="J403" s="2"/>
      <c r="K403" s="23"/>
      <c r="L403" s="15"/>
      <c r="M403" s="15"/>
      <c r="N403" s="15"/>
    </row>
    <row r="404" spans="1:14" ht="14.25" customHeight="1" x14ac:dyDescent="0.25">
      <c r="A404" s="2"/>
      <c r="D404" s="2"/>
      <c r="E404" s="2"/>
      <c r="F404" s="2"/>
      <c r="G404" s="62"/>
      <c r="H404" s="2"/>
      <c r="I404" s="2"/>
      <c r="J404" s="2"/>
      <c r="K404" s="23"/>
      <c r="L404" s="15"/>
      <c r="M404" s="15"/>
      <c r="N404" s="15"/>
    </row>
    <row r="405" spans="1:14" x14ac:dyDescent="0.25">
      <c r="K405" s="23"/>
      <c r="L405" s="15"/>
      <c r="M405" s="15"/>
      <c r="N405" s="15"/>
    </row>
    <row r="406" spans="1:14" x14ac:dyDescent="0.25">
      <c r="K406" s="23"/>
      <c r="L406" s="15"/>
      <c r="M406" s="15"/>
      <c r="N406" s="15"/>
    </row>
    <row r="407" spans="1:14" x14ac:dyDescent="0.25">
      <c r="K407" s="23"/>
      <c r="L407" s="15"/>
      <c r="M407" s="15"/>
      <c r="N407" s="15"/>
    </row>
    <row r="408" spans="1:14" x14ac:dyDescent="0.25">
      <c r="K408" s="23"/>
      <c r="L408" s="15"/>
      <c r="M408" s="15"/>
      <c r="N408" s="15"/>
    </row>
    <row r="409" spans="1:14" x14ac:dyDescent="0.25">
      <c r="K409" s="23"/>
      <c r="L409" s="15"/>
      <c r="M409" s="15"/>
      <c r="N409" s="15"/>
    </row>
    <row r="410" spans="1:14" x14ac:dyDescent="0.25">
      <c r="K410" s="23"/>
      <c r="L410" s="15"/>
      <c r="M410" s="15"/>
      <c r="N410" s="15"/>
    </row>
    <row r="411" spans="1:14" x14ac:dyDescent="0.25">
      <c r="K411" s="23"/>
      <c r="L411" s="15"/>
      <c r="M411" s="15"/>
      <c r="N411" s="15"/>
    </row>
    <row r="412" spans="1:14" x14ac:dyDescent="0.25">
      <c r="K412" s="23"/>
      <c r="L412" s="15"/>
      <c r="M412" s="15"/>
      <c r="N412" s="15"/>
    </row>
    <row r="413" spans="1:14" x14ac:dyDescent="0.25">
      <c r="K413" s="23"/>
      <c r="L413" s="15"/>
      <c r="M413" s="15"/>
      <c r="N413" s="15"/>
    </row>
    <row r="414" spans="1:14" x14ac:dyDescent="0.25">
      <c r="K414" s="23"/>
      <c r="L414" s="15"/>
      <c r="M414" s="15"/>
      <c r="N414" s="15"/>
    </row>
    <row r="415" spans="1:14" x14ac:dyDescent="0.25">
      <c r="K415" s="23"/>
      <c r="L415" s="15"/>
      <c r="M415" s="15"/>
      <c r="N415" s="15"/>
    </row>
    <row r="416" spans="1:14" x14ac:dyDescent="0.25">
      <c r="K416" s="23"/>
      <c r="L416" s="15"/>
      <c r="M416" s="15"/>
      <c r="N416" s="15"/>
    </row>
    <row r="417" spans="11:14" x14ac:dyDescent="0.25">
      <c r="K417" s="23"/>
      <c r="L417" s="15"/>
      <c r="M417" s="15"/>
      <c r="N417" s="15"/>
    </row>
    <row r="418" spans="11:14" x14ac:dyDescent="0.25">
      <c r="K418" s="23"/>
      <c r="L418" s="15"/>
      <c r="M418" s="15"/>
      <c r="N418" s="15"/>
    </row>
    <row r="419" spans="11:14" x14ac:dyDescent="0.25">
      <c r="K419" s="23"/>
      <c r="L419" s="15"/>
      <c r="M419" s="15"/>
      <c r="N419" s="15"/>
    </row>
    <row r="420" spans="11:14" x14ac:dyDescent="0.25">
      <c r="K420" s="23"/>
      <c r="L420" s="15"/>
      <c r="M420" s="15"/>
      <c r="N420" s="15"/>
    </row>
    <row r="421" spans="11:14" x14ac:dyDescent="0.25">
      <c r="K421" s="23"/>
      <c r="L421" s="15"/>
      <c r="M421" s="15"/>
      <c r="N421" s="15"/>
    </row>
    <row r="422" spans="11:14" x14ac:dyDescent="0.25">
      <c r="K422" s="23"/>
      <c r="L422" s="15"/>
      <c r="M422" s="15"/>
      <c r="N422" s="15"/>
    </row>
    <row r="423" spans="11:14" x14ac:dyDescent="0.25">
      <c r="K423" s="23"/>
      <c r="L423" s="15"/>
      <c r="M423" s="15"/>
      <c r="N423" s="15"/>
    </row>
    <row r="424" spans="11:14" x14ac:dyDescent="0.25">
      <c r="K424" s="23"/>
      <c r="L424" s="15"/>
      <c r="M424" s="15"/>
      <c r="N424" s="15"/>
    </row>
    <row r="425" spans="11:14" x14ac:dyDescent="0.25">
      <c r="K425" s="23"/>
      <c r="L425" s="15"/>
      <c r="M425" s="15"/>
      <c r="N425" s="15"/>
    </row>
    <row r="426" spans="11:14" x14ac:dyDescent="0.25">
      <c r="K426" s="23"/>
      <c r="L426" s="15"/>
      <c r="M426" s="15"/>
      <c r="N426" s="15"/>
    </row>
    <row r="427" spans="11:14" x14ac:dyDescent="0.25">
      <c r="K427" s="23"/>
      <c r="L427" s="15"/>
      <c r="M427" s="15"/>
      <c r="N427" s="15"/>
    </row>
    <row r="428" spans="11:14" x14ac:dyDescent="0.25">
      <c r="K428" s="23"/>
      <c r="L428" s="15"/>
      <c r="M428" s="15"/>
      <c r="N428" s="15"/>
    </row>
    <row r="429" spans="11:14" x14ac:dyDescent="0.25">
      <c r="K429" s="23"/>
      <c r="L429" s="15"/>
      <c r="M429" s="15"/>
      <c r="N429" s="15"/>
    </row>
    <row r="430" spans="11:14" x14ac:dyDescent="0.25">
      <c r="K430" s="23"/>
      <c r="L430" s="15"/>
      <c r="M430" s="15"/>
      <c r="N430" s="15"/>
    </row>
    <row r="431" spans="11:14" x14ac:dyDescent="0.25">
      <c r="K431" s="23"/>
      <c r="L431" s="15"/>
      <c r="M431" s="15"/>
      <c r="N431" s="15"/>
    </row>
    <row r="432" spans="11:14" x14ac:dyDescent="0.25">
      <c r="K432" s="23"/>
      <c r="L432" s="15"/>
      <c r="M432" s="15"/>
      <c r="N432" s="15"/>
    </row>
    <row r="433" spans="11:14" x14ac:dyDescent="0.25">
      <c r="K433" s="23"/>
      <c r="L433" s="15"/>
      <c r="M433" s="15"/>
      <c r="N433" s="15"/>
    </row>
    <row r="434" spans="11:14" x14ac:dyDescent="0.25">
      <c r="K434" s="23"/>
      <c r="L434" s="15"/>
      <c r="M434" s="15"/>
      <c r="N434" s="15"/>
    </row>
    <row r="435" spans="11:14" x14ac:dyDescent="0.25">
      <c r="K435" s="23"/>
      <c r="L435" s="15"/>
      <c r="M435" s="15"/>
      <c r="N435" s="15"/>
    </row>
    <row r="436" spans="11:14" x14ac:dyDescent="0.25">
      <c r="K436" s="23"/>
      <c r="L436" s="15"/>
      <c r="M436" s="15"/>
      <c r="N436" s="15"/>
    </row>
    <row r="437" spans="11:14" x14ac:dyDescent="0.25">
      <c r="K437" s="23"/>
      <c r="L437" s="15"/>
      <c r="M437" s="15"/>
      <c r="N437" s="15"/>
    </row>
    <row r="438" spans="11:14" x14ac:dyDescent="0.25">
      <c r="K438" s="23"/>
      <c r="L438" s="15"/>
      <c r="M438" s="15"/>
      <c r="N438" s="15"/>
    </row>
    <row r="439" spans="11:14" x14ac:dyDescent="0.25">
      <c r="K439" s="23"/>
      <c r="L439" s="15"/>
      <c r="M439" s="15"/>
      <c r="N439" s="15"/>
    </row>
    <row r="440" spans="11:14" x14ac:dyDescent="0.25">
      <c r="K440" s="23"/>
      <c r="L440" s="15"/>
      <c r="M440" s="15"/>
      <c r="N440" s="15"/>
    </row>
    <row r="441" spans="11:14" x14ac:dyDescent="0.25">
      <c r="K441" s="23"/>
      <c r="L441" s="15"/>
      <c r="M441" s="15"/>
      <c r="N441" s="15"/>
    </row>
    <row r="442" spans="11:14" x14ac:dyDescent="0.25">
      <c r="K442" s="23"/>
      <c r="L442" s="15"/>
      <c r="M442" s="15"/>
      <c r="N442" s="15"/>
    </row>
    <row r="443" spans="11:14" x14ac:dyDescent="0.25">
      <c r="K443" s="23"/>
      <c r="L443" s="15"/>
      <c r="M443" s="15"/>
      <c r="N443" s="15"/>
    </row>
    <row r="444" spans="11:14" x14ac:dyDescent="0.25">
      <c r="K444" s="23"/>
      <c r="L444" s="15"/>
      <c r="M444" s="15"/>
      <c r="N444" s="15"/>
    </row>
    <row r="445" spans="11:14" x14ac:dyDescent="0.25">
      <c r="K445" s="23"/>
      <c r="L445" s="15"/>
      <c r="M445" s="15"/>
      <c r="N445" s="15"/>
    </row>
    <row r="446" spans="11:14" x14ac:dyDescent="0.25">
      <c r="K446" s="23"/>
      <c r="L446" s="15"/>
      <c r="M446" s="15"/>
      <c r="N446" s="15"/>
    </row>
    <row r="447" spans="11:14" x14ac:dyDescent="0.25">
      <c r="K447" s="23"/>
      <c r="L447" s="15"/>
      <c r="M447" s="15"/>
      <c r="N447" s="15"/>
    </row>
    <row r="448" spans="11:14" x14ac:dyDescent="0.25">
      <c r="K448" s="23"/>
      <c r="L448" s="15"/>
      <c r="M448" s="15"/>
      <c r="N448" s="15"/>
    </row>
    <row r="449" spans="11:14" x14ac:dyDescent="0.25">
      <c r="K449" s="23"/>
      <c r="L449" s="15"/>
      <c r="M449" s="15"/>
      <c r="N449" s="15"/>
    </row>
    <row r="450" spans="11:14" x14ac:dyDescent="0.25">
      <c r="K450" s="23"/>
      <c r="L450" s="15"/>
      <c r="M450" s="15"/>
      <c r="N450" s="15"/>
    </row>
    <row r="451" spans="11:14" x14ac:dyDescent="0.25">
      <c r="K451" s="23"/>
      <c r="L451" s="15"/>
      <c r="M451" s="15"/>
      <c r="N451" s="15"/>
    </row>
    <row r="452" spans="11:14" x14ac:dyDescent="0.25">
      <c r="K452" s="23"/>
      <c r="L452" s="15"/>
      <c r="M452" s="15"/>
      <c r="N452" s="15"/>
    </row>
    <row r="453" spans="11:14" x14ac:dyDescent="0.25">
      <c r="K453" s="23"/>
      <c r="L453" s="15"/>
      <c r="M453" s="15"/>
      <c r="N453" s="15"/>
    </row>
    <row r="454" spans="11:14" x14ac:dyDescent="0.25">
      <c r="K454" s="23"/>
      <c r="L454" s="15"/>
      <c r="M454" s="15"/>
      <c r="N454" s="15"/>
    </row>
    <row r="455" spans="11:14" x14ac:dyDescent="0.25">
      <c r="K455" s="23"/>
      <c r="L455" s="15"/>
      <c r="M455" s="15"/>
      <c r="N455" s="15"/>
    </row>
    <row r="456" spans="11:14" x14ac:dyDescent="0.25">
      <c r="K456" s="23"/>
      <c r="L456" s="15"/>
      <c r="M456" s="15"/>
      <c r="N456" s="15"/>
    </row>
    <row r="457" spans="11:14" x14ac:dyDescent="0.25">
      <c r="K457" s="23"/>
      <c r="L457" s="15"/>
      <c r="M457" s="15"/>
      <c r="N457" s="15"/>
    </row>
    <row r="458" spans="11:14" x14ac:dyDescent="0.25">
      <c r="K458" s="23"/>
      <c r="L458" s="15"/>
      <c r="M458" s="15"/>
      <c r="N458" s="15"/>
    </row>
    <row r="459" spans="11:14" x14ac:dyDescent="0.25">
      <c r="K459" s="23"/>
      <c r="L459" s="15"/>
      <c r="M459" s="15"/>
      <c r="N459" s="15"/>
    </row>
    <row r="460" spans="11:14" x14ac:dyDescent="0.25">
      <c r="K460" s="23"/>
      <c r="L460" s="15"/>
      <c r="M460" s="15"/>
      <c r="N460" s="15"/>
    </row>
    <row r="461" spans="11:14" x14ac:dyDescent="0.25">
      <c r="K461" s="23"/>
      <c r="L461" s="15"/>
      <c r="M461" s="15"/>
      <c r="N461" s="15"/>
    </row>
    <row r="462" spans="11:14" x14ac:dyDescent="0.25">
      <c r="K462" s="23"/>
      <c r="L462" s="15"/>
      <c r="M462" s="15"/>
      <c r="N462" s="15"/>
    </row>
    <row r="463" spans="11:14" x14ac:dyDescent="0.25">
      <c r="K463" s="23"/>
      <c r="L463" s="15"/>
      <c r="M463" s="15"/>
      <c r="N463" s="15"/>
    </row>
    <row r="464" spans="11:14" x14ac:dyDescent="0.25">
      <c r="K464" s="23"/>
      <c r="L464" s="15"/>
      <c r="M464" s="15"/>
      <c r="N464" s="15"/>
    </row>
    <row r="465" spans="11:14" x14ac:dyDescent="0.25">
      <c r="K465" s="23"/>
      <c r="L465" s="15"/>
      <c r="M465" s="15"/>
      <c r="N465" s="15"/>
    </row>
    <row r="466" spans="11:14" x14ac:dyDescent="0.25">
      <c r="K466" s="23"/>
      <c r="L466" s="15"/>
      <c r="M466" s="15"/>
      <c r="N466" s="15"/>
    </row>
    <row r="467" spans="11:14" x14ac:dyDescent="0.25">
      <c r="K467" s="23"/>
      <c r="L467" s="15"/>
      <c r="M467" s="15"/>
      <c r="N467" s="15"/>
    </row>
    <row r="468" spans="11:14" x14ac:dyDescent="0.25">
      <c r="K468" s="23"/>
      <c r="L468" s="15"/>
      <c r="M468" s="15"/>
      <c r="N468" s="15"/>
    </row>
    <row r="469" spans="11:14" x14ac:dyDescent="0.25">
      <c r="K469" s="23"/>
      <c r="L469" s="15"/>
      <c r="M469" s="15"/>
      <c r="N469" s="15"/>
    </row>
    <row r="470" spans="11:14" x14ac:dyDescent="0.25">
      <c r="K470" s="23"/>
      <c r="L470" s="15"/>
      <c r="M470" s="15"/>
      <c r="N470" s="15"/>
    </row>
    <row r="471" spans="11:14" x14ac:dyDescent="0.25">
      <c r="K471" s="23"/>
      <c r="L471" s="15"/>
      <c r="M471" s="15"/>
      <c r="N471" s="15"/>
    </row>
    <row r="472" spans="11:14" x14ac:dyDescent="0.25">
      <c r="K472" s="23"/>
      <c r="L472" s="15"/>
      <c r="M472" s="15"/>
      <c r="N472" s="15"/>
    </row>
    <row r="473" spans="11:14" x14ac:dyDescent="0.25">
      <c r="K473" s="23"/>
      <c r="L473" s="15"/>
      <c r="M473" s="15"/>
      <c r="N473" s="15"/>
    </row>
    <row r="474" spans="11:14" x14ac:dyDescent="0.25">
      <c r="K474" s="23"/>
      <c r="L474" s="15"/>
      <c r="M474" s="15"/>
      <c r="N474" s="15"/>
    </row>
    <row r="475" spans="11:14" x14ac:dyDescent="0.25">
      <c r="K475" s="23"/>
      <c r="L475" s="15"/>
      <c r="M475" s="15"/>
      <c r="N475" s="15"/>
    </row>
    <row r="476" spans="11:14" x14ac:dyDescent="0.25">
      <c r="K476" s="23"/>
      <c r="L476" s="15"/>
      <c r="M476" s="15"/>
      <c r="N476" s="15"/>
    </row>
    <row r="477" spans="11:14" x14ac:dyDescent="0.25">
      <c r="K477" s="23"/>
      <c r="L477" s="15"/>
      <c r="M477" s="15"/>
      <c r="N477" s="15"/>
    </row>
    <row r="478" spans="11:14" x14ac:dyDescent="0.25">
      <c r="K478" s="23"/>
      <c r="L478" s="15"/>
      <c r="M478" s="15"/>
      <c r="N478" s="15"/>
    </row>
    <row r="479" spans="11:14" x14ac:dyDescent="0.25">
      <c r="K479" s="23"/>
      <c r="L479" s="15"/>
      <c r="M479" s="15"/>
      <c r="N479" s="15"/>
    </row>
    <row r="480" spans="11:14" x14ac:dyDescent="0.25">
      <c r="K480" s="23"/>
      <c r="L480" s="15"/>
      <c r="M480" s="15"/>
      <c r="N480" s="15"/>
    </row>
    <row r="481" spans="11:14" x14ac:dyDescent="0.25">
      <c r="K481" s="23"/>
      <c r="L481" s="15"/>
      <c r="M481" s="15"/>
      <c r="N481" s="15"/>
    </row>
    <row r="482" spans="11:14" x14ac:dyDescent="0.25">
      <c r="K482" s="23"/>
      <c r="L482" s="15"/>
      <c r="M482" s="15"/>
      <c r="N482" s="15"/>
    </row>
    <row r="483" spans="11:14" x14ac:dyDescent="0.25">
      <c r="K483" s="23"/>
      <c r="L483" s="15"/>
      <c r="M483" s="15"/>
      <c r="N483" s="15"/>
    </row>
    <row r="484" spans="11:14" x14ac:dyDescent="0.25">
      <c r="K484" s="23"/>
      <c r="L484" s="15"/>
      <c r="M484" s="15"/>
      <c r="N484" s="15"/>
    </row>
    <row r="485" spans="11:14" x14ac:dyDescent="0.25">
      <c r="K485" s="23"/>
      <c r="L485" s="15"/>
      <c r="M485" s="15"/>
      <c r="N485" s="15"/>
    </row>
    <row r="486" spans="11:14" x14ac:dyDescent="0.25">
      <c r="K486" s="23"/>
      <c r="L486" s="15"/>
      <c r="M486" s="15"/>
      <c r="N486" s="15"/>
    </row>
    <row r="487" spans="11:14" x14ac:dyDescent="0.25">
      <c r="K487" s="23"/>
      <c r="L487" s="15"/>
      <c r="M487" s="15"/>
      <c r="N487" s="15"/>
    </row>
    <row r="488" spans="11:14" x14ac:dyDescent="0.25">
      <c r="K488" s="23"/>
      <c r="L488" s="15"/>
      <c r="M488" s="15"/>
      <c r="N488" s="15"/>
    </row>
    <row r="489" spans="11:14" x14ac:dyDescent="0.25">
      <c r="K489" s="23"/>
      <c r="L489" s="15"/>
      <c r="M489" s="15"/>
      <c r="N489" s="15"/>
    </row>
    <row r="490" spans="11:14" x14ac:dyDescent="0.25">
      <c r="K490" s="23"/>
      <c r="L490" s="15"/>
      <c r="M490" s="15"/>
      <c r="N490" s="15"/>
    </row>
    <row r="491" spans="11:14" x14ac:dyDescent="0.25">
      <c r="K491" s="23"/>
      <c r="L491" s="15"/>
      <c r="M491" s="15"/>
      <c r="N491" s="15"/>
    </row>
    <row r="492" spans="11:14" x14ac:dyDescent="0.25">
      <c r="K492" s="23"/>
      <c r="L492" s="15"/>
      <c r="M492" s="15"/>
      <c r="N492" s="15"/>
    </row>
    <row r="493" spans="11:14" x14ac:dyDescent="0.25">
      <c r="K493" s="23"/>
      <c r="L493" s="15"/>
      <c r="M493" s="15"/>
      <c r="N493" s="15"/>
    </row>
    <row r="494" spans="11:14" x14ac:dyDescent="0.25">
      <c r="K494" s="23"/>
      <c r="L494" s="15"/>
      <c r="M494" s="15"/>
      <c r="N494" s="15"/>
    </row>
    <row r="495" spans="11:14" x14ac:dyDescent="0.25">
      <c r="K495" s="23"/>
      <c r="L495" s="15"/>
      <c r="M495" s="15"/>
      <c r="N495" s="15"/>
    </row>
    <row r="496" spans="11:14" x14ac:dyDescent="0.25">
      <c r="K496" s="23"/>
      <c r="L496" s="15"/>
      <c r="M496" s="15"/>
      <c r="N496" s="15"/>
    </row>
    <row r="497" spans="11:14" x14ac:dyDescent="0.25">
      <c r="K497" s="23"/>
      <c r="L497" s="15"/>
      <c r="M497" s="15"/>
      <c r="N497" s="15"/>
    </row>
    <row r="498" spans="11:14" x14ac:dyDescent="0.25">
      <c r="K498" s="23"/>
      <c r="L498" s="15"/>
      <c r="M498" s="15"/>
      <c r="N498" s="15"/>
    </row>
    <row r="499" spans="11:14" x14ac:dyDescent="0.25">
      <c r="K499" s="23"/>
      <c r="L499" s="15"/>
      <c r="M499" s="15"/>
      <c r="N499" s="15"/>
    </row>
    <row r="500" spans="11:14" x14ac:dyDescent="0.25">
      <c r="K500" s="23"/>
      <c r="L500" s="15"/>
      <c r="M500" s="15"/>
      <c r="N500" s="15"/>
    </row>
    <row r="501" spans="11:14" x14ac:dyDescent="0.25">
      <c r="K501" s="23"/>
      <c r="L501" s="15"/>
      <c r="M501" s="15"/>
      <c r="N501" s="15"/>
    </row>
    <row r="502" spans="11:14" x14ac:dyDescent="0.25">
      <c r="K502" s="23"/>
      <c r="L502" s="15"/>
      <c r="M502" s="15"/>
      <c r="N502" s="15"/>
    </row>
    <row r="503" spans="11:14" x14ac:dyDescent="0.25">
      <c r="K503" s="23"/>
      <c r="L503" s="15"/>
      <c r="M503" s="15"/>
      <c r="N503" s="15"/>
    </row>
    <row r="504" spans="11:14" x14ac:dyDescent="0.25">
      <c r="K504" s="23"/>
      <c r="L504" s="15"/>
      <c r="M504" s="15"/>
      <c r="N504" s="15"/>
    </row>
    <row r="505" spans="11:14" x14ac:dyDescent="0.25">
      <c r="K505" s="23"/>
      <c r="L505" s="15"/>
      <c r="M505" s="15"/>
      <c r="N505" s="15"/>
    </row>
    <row r="506" spans="11:14" x14ac:dyDescent="0.25">
      <c r="K506" s="23"/>
      <c r="L506" s="15"/>
      <c r="M506" s="15"/>
      <c r="N506" s="15"/>
    </row>
    <row r="507" spans="11:14" x14ac:dyDescent="0.25">
      <c r="K507" s="23"/>
      <c r="L507" s="15"/>
      <c r="M507" s="15"/>
      <c r="N507" s="15"/>
    </row>
    <row r="508" spans="11:14" x14ac:dyDescent="0.25">
      <c r="K508" s="23"/>
      <c r="L508" s="15"/>
      <c r="M508" s="15"/>
      <c r="N508" s="15"/>
    </row>
    <row r="509" spans="11:14" x14ac:dyDescent="0.25">
      <c r="K509" s="23"/>
      <c r="L509" s="15"/>
      <c r="M509" s="15"/>
      <c r="N509" s="15"/>
    </row>
    <row r="510" spans="11:14" x14ac:dyDescent="0.25">
      <c r="K510" s="23"/>
      <c r="L510" s="15"/>
      <c r="M510" s="15"/>
      <c r="N510" s="15"/>
    </row>
    <row r="511" spans="11:14" x14ac:dyDescent="0.25">
      <c r="K511" s="23"/>
      <c r="L511" s="15"/>
      <c r="M511" s="15"/>
      <c r="N511" s="15"/>
    </row>
    <row r="512" spans="11:14" x14ac:dyDescent="0.25">
      <c r="K512" s="23"/>
      <c r="L512" s="15"/>
      <c r="M512" s="15"/>
      <c r="N512" s="15"/>
    </row>
    <row r="513" spans="11:14" x14ac:dyDescent="0.25">
      <c r="K513" s="23"/>
      <c r="L513" s="15"/>
      <c r="M513" s="15"/>
      <c r="N513" s="15"/>
    </row>
    <row r="514" spans="11:14" x14ac:dyDescent="0.25">
      <c r="K514" s="23"/>
      <c r="L514" s="15"/>
      <c r="M514" s="15"/>
      <c r="N514" s="15"/>
    </row>
    <row r="515" spans="11:14" x14ac:dyDescent="0.25">
      <c r="K515" s="23"/>
      <c r="L515" s="15"/>
      <c r="M515" s="15"/>
      <c r="N515" s="15"/>
    </row>
    <row r="516" spans="11:14" x14ac:dyDescent="0.25">
      <c r="K516" s="23"/>
      <c r="L516" s="15"/>
      <c r="M516" s="15"/>
      <c r="N516" s="15"/>
    </row>
    <row r="517" spans="11:14" x14ac:dyDescent="0.25">
      <c r="K517" s="23"/>
      <c r="L517" s="15"/>
      <c r="M517" s="15"/>
      <c r="N517" s="15"/>
    </row>
    <row r="518" spans="11:14" x14ac:dyDescent="0.25">
      <c r="K518" s="23"/>
      <c r="L518" s="15"/>
      <c r="M518" s="15"/>
      <c r="N518" s="15"/>
    </row>
    <row r="519" spans="11:14" x14ac:dyDescent="0.25">
      <c r="K519" s="23"/>
      <c r="L519" s="15"/>
      <c r="M519" s="15"/>
      <c r="N519" s="15"/>
    </row>
    <row r="520" spans="11:14" x14ac:dyDescent="0.25">
      <c r="K520" s="23"/>
      <c r="L520" s="15"/>
      <c r="M520" s="15"/>
      <c r="N520" s="15"/>
    </row>
    <row r="521" spans="11:14" x14ac:dyDescent="0.25">
      <c r="K521" s="23"/>
      <c r="L521" s="15"/>
      <c r="M521" s="15"/>
      <c r="N521" s="15"/>
    </row>
    <row r="522" spans="11:14" x14ac:dyDescent="0.25">
      <c r="K522" s="23"/>
      <c r="L522" s="15"/>
      <c r="M522" s="15"/>
      <c r="N522" s="15"/>
    </row>
    <row r="523" spans="11:14" x14ac:dyDescent="0.25">
      <c r="K523" s="23"/>
      <c r="L523" s="15"/>
      <c r="M523" s="15"/>
      <c r="N523" s="15"/>
    </row>
    <row r="524" spans="11:14" x14ac:dyDescent="0.25">
      <c r="K524" s="23"/>
      <c r="L524" s="15"/>
      <c r="M524" s="15"/>
      <c r="N524" s="15"/>
    </row>
    <row r="525" spans="11:14" x14ac:dyDescent="0.25">
      <c r="K525" s="23"/>
      <c r="L525" s="15"/>
      <c r="M525" s="15"/>
      <c r="N525" s="15"/>
    </row>
    <row r="526" spans="11:14" x14ac:dyDescent="0.25">
      <c r="K526" s="23"/>
      <c r="L526" s="15"/>
      <c r="M526" s="15"/>
      <c r="N526" s="15"/>
    </row>
    <row r="527" spans="11:14" x14ac:dyDescent="0.25">
      <c r="K527" s="23"/>
      <c r="L527" s="15"/>
      <c r="M527" s="15"/>
      <c r="N527" s="15"/>
    </row>
    <row r="528" spans="11:14" x14ac:dyDescent="0.25">
      <c r="K528" s="23"/>
      <c r="L528" s="15"/>
      <c r="M528" s="15"/>
      <c r="N528" s="15"/>
    </row>
    <row r="529" spans="11:14" x14ac:dyDescent="0.25">
      <c r="K529" s="23"/>
      <c r="L529" s="15"/>
      <c r="M529" s="15"/>
      <c r="N529" s="15"/>
    </row>
    <row r="530" spans="11:14" x14ac:dyDescent="0.25">
      <c r="K530" s="23"/>
      <c r="L530" s="15"/>
      <c r="M530" s="15"/>
      <c r="N530" s="15"/>
    </row>
    <row r="531" spans="11:14" x14ac:dyDescent="0.25">
      <c r="K531" s="23"/>
      <c r="L531" s="15"/>
      <c r="M531" s="15"/>
      <c r="N531" s="15"/>
    </row>
    <row r="532" spans="11:14" x14ac:dyDescent="0.25">
      <c r="K532" s="23"/>
      <c r="L532" s="15"/>
      <c r="M532" s="15"/>
      <c r="N532" s="15"/>
    </row>
    <row r="533" spans="11:14" x14ac:dyDescent="0.25">
      <c r="K533" s="23"/>
      <c r="L533" s="15"/>
      <c r="M533" s="15"/>
      <c r="N533" s="15"/>
    </row>
    <row r="534" spans="11:14" x14ac:dyDescent="0.25">
      <c r="K534" s="23"/>
      <c r="L534" s="15"/>
      <c r="M534" s="15"/>
      <c r="N534" s="15"/>
    </row>
    <row r="535" spans="11:14" x14ac:dyDescent="0.25">
      <c r="K535" s="23"/>
      <c r="L535" s="15"/>
      <c r="M535" s="15"/>
      <c r="N535" s="15"/>
    </row>
    <row r="536" spans="11:14" x14ac:dyDescent="0.25">
      <c r="K536" s="23"/>
      <c r="L536" s="15"/>
      <c r="M536" s="15"/>
      <c r="N536" s="15"/>
    </row>
    <row r="537" spans="11:14" x14ac:dyDescent="0.25">
      <c r="K537" s="23"/>
      <c r="L537" s="15"/>
      <c r="M537" s="15"/>
      <c r="N537" s="15"/>
    </row>
    <row r="538" spans="11:14" x14ac:dyDescent="0.25">
      <c r="K538" s="23"/>
      <c r="L538" s="15"/>
      <c r="M538" s="15"/>
      <c r="N538" s="15"/>
    </row>
    <row r="539" spans="11:14" x14ac:dyDescent="0.25">
      <c r="K539" s="23"/>
      <c r="L539" s="15"/>
      <c r="M539" s="15"/>
      <c r="N539" s="15"/>
    </row>
    <row r="540" spans="11:14" x14ac:dyDescent="0.25">
      <c r="K540" s="23"/>
      <c r="L540" s="15"/>
      <c r="M540" s="15"/>
      <c r="N540" s="15"/>
    </row>
    <row r="541" spans="11:14" x14ac:dyDescent="0.25">
      <c r="K541" s="23"/>
      <c r="L541" s="15"/>
      <c r="M541" s="15"/>
      <c r="N541" s="15"/>
    </row>
    <row r="542" spans="11:14" x14ac:dyDescent="0.25">
      <c r="K542" s="23"/>
      <c r="L542" s="15"/>
      <c r="M542" s="15"/>
      <c r="N542" s="15"/>
    </row>
    <row r="543" spans="11:14" x14ac:dyDescent="0.25">
      <c r="K543" s="23"/>
      <c r="L543" s="15"/>
      <c r="M543" s="15"/>
      <c r="N543" s="15"/>
    </row>
    <row r="544" spans="11:14" x14ac:dyDescent="0.25">
      <c r="K544" s="23"/>
      <c r="L544" s="15"/>
      <c r="M544" s="15"/>
      <c r="N544" s="15"/>
    </row>
    <row r="545" spans="11:14" x14ac:dyDescent="0.25">
      <c r="K545" s="23"/>
      <c r="L545" s="15"/>
      <c r="M545" s="15"/>
      <c r="N545" s="15"/>
    </row>
    <row r="546" spans="11:14" x14ac:dyDescent="0.25">
      <c r="K546" s="23"/>
      <c r="L546" s="15"/>
      <c r="M546" s="15"/>
      <c r="N546" s="15"/>
    </row>
    <row r="547" spans="11:14" x14ac:dyDescent="0.25">
      <c r="K547" s="23"/>
      <c r="L547" s="15"/>
      <c r="M547" s="15"/>
      <c r="N547" s="15"/>
    </row>
    <row r="548" spans="11:14" x14ac:dyDescent="0.25">
      <c r="K548" s="23"/>
      <c r="L548" s="15"/>
      <c r="M548" s="15"/>
      <c r="N548" s="15"/>
    </row>
    <row r="549" spans="11:14" x14ac:dyDescent="0.25">
      <c r="K549" s="23"/>
      <c r="L549" s="15"/>
      <c r="M549" s="15"/>
      <c r="N549" s="15"/>
    </row>
    <row r="550" spans="11:14" x14ac:dyDescent="0.25">
      <c r="K550" s="23"/>
      <c r="L550" s="15"/>
      <c r="M550" s="15"/>
      <c r="N550" s="15"/>
    </row>
    <row r="551" spans="11:14" x14ac:dyDescent="0.25">
      <c r="K551" s="23"/>
      <c r="L551" s="15"/>
      <c r="M551" s="15"/>
      <c r="N551" s="15"/>
    </row>
    <row r="552" spans="11:14" x14ac:dyDescent="0.25">
      <c r="K552" s="23"/>
      <c r="L552" s="15"/>
      <c r="M552" s="15"/>
      <c r="N552" s="15"/>
    </row>
    <row r="553" spans="11:14" x14ac:dyDescent="0.25">
      <c r="K553" s="23"/>
      <c r="L553" s="15"/>
      <c r="M553" s="15"/>
      <c r="N553" s="15"/>
    </row>
    <row r="554" spans="11:14" x14ac:dyDescent="0.25">
      <c r="K554" s="23"/>
      <c r="L554" s="15"/>
      <c r="M554" s="15"/>
      <c r="N554" s="15"/>
    </row>
    <row r="555" spans="11:14" x14ac:dyDescent="0.25">
      <c r="K555" s="23"/>
      <c r="L555" s="15"/>
      <c r="M555" s="15"/>
      <c r="N555" s="15"/>
    </row>
    <row r="556" spans="11:14" x14ac:dyDescent="0.25">
      <c r="K556" s="23"/>
      <c r="L556" s="15"/>
      <c r="M556" s="15"/>
      <c r="N556" s="15"/>
    </row>
    <row r="557" spans="11:14" x14ac:dyDescent="0.25">
      <c r="K557" s="23"/>
      <c r="L557" s="15"/>
      <c r="M557" s="15"/>
      <c r="N557" s="15"/>
    </row>
    <row r="558" spans="11:14" x14ac:dyDescent="0.25">
      <c r="K558" s="23"/>
      <c r="L558" s="15"/>
      <c r="M558" s="15"/>
      <c r="N558" s="15"/>
    </row>
    <row r="559" spans="11:14" x14ac:dyDescent="0.25">
      <c r="K559" s="23"/>
      <c r="L559" s="15"/>
      <c r="M559" s="15"/>
      <c r="N559" s="15"/>
    </row>
    <row r="560" spans="11:14" x14ac:dyDescent="0.25">
      <c r="K560" s="23"/>
      <c r="L560" s="15"/>
      <c r="M560" s="15"/>
      <c r="N560" s="15"/>
    </row>
    <row r="561" spans="11:14" x14ac:dyDescent="0.25">
      <c r="K561" s="23"/>
      <c r="L561" s="15"/>
      <c r="M561" s="15"/>
      <c r="N561" s="15"/>
    </row>
    <row r="562" spans="11:14" x14ac:dyDescent="0.25">
      <c r="K562" s="23"/>
      <c r="L562" s="15"/>
      <c r="M562" s="15"/>
      <c r="N562" s="15"/>
    </row>
    <row r="563" spans="11:14" x14ac:dyDescent="0.25">
      <c r="K563" s="23"/>
      <c r="L563" s="15"/>
      <c r="M563" s="15"/>
      <c r="N563" s="15"/>
    </row>
    <row r="564" spans="11:14" x14ac:dyDescent="0.25">
      <c r="K564" s="23"/>
      <c r="L564" s="15"/>
      <c r="M564" s="15"/>
      <c r="N564" s="15"/>
    </row>
    <row r="565" spans="11:14" x14ac:dyDescent="0.25">
      <c r="K565" s="23"/>
      <c r="L565" s="15"/>
      <c r="M565" s="15"/>
      <c r="N565" s="15"/>
    </row>
    <row r="566" spans="11:14" x14ac:dyDescent="0.25">
      <c r="K566" s="23"/>
      <c r="L566" s="15"/>
      <c r="M566" s="15"/>
      <c r="N566" s="15"/>
    </row>
    <row r="567" spans="11:14" x14ac:dyDescent="0.25">
      <c r="K567" s="23"/>
      <c r="L567" s="15"/>
      <c r="M567" s="15"/>
      <c r="N567" s="15"/>
    </row>
    <row r="568" spans="11:14" x14ac:dyDescent="0.25">
      <c r="K568" s="23"/>
      <c r="L568" s="15"/>
      <c r="M568" s="15"/>
      <c r="N568" s="15"/>
    </row>
    <row r="569" spans="11:14" x14ac:dyDescent="0.25">
      <c r="K569" s="23"/>
      <c r="L569" s="15"/>
      <c r="M569" s="15"/>
      <c r="N569" s="15"/>
    </row>
    <row r="570" spans="11:14" x14ac:dyDescent="0.25">
      <c r="K570" s="23"/>
      <c r="L570" s="15"/>
      <c r="M570" s="15"/>
      <c r="N570" s="15"/>
    </row>
    <row r="571" spans="11:14" x14ac:dyDescent="0.25">
      <c r="K571" s="23"/>
      <c r="L571" s="15"/>
      <c r="M571" s="15"/>
      <c r="N571" s="15"/>
    </row>
    <row r="572" spans="11:14" x14ac:dyDescent="0.25">
      <c r="K572" s="23"/>
      <c r="L572" s="15"/>
      <c r="M572" s="15"/>
      <c r="N572" s="15"/>
    </row>
    <row r="573" spans="11:14" x14ac:dyDescent="0.25">
      <c r="K573" s="23"/>
      <c r="L573" s="15"/>
      <c r="M573" s="15"/>
      <c r="N573" s="15"/>
    </row>
    <row r="574" spans="11:14" x14ac:dyDescent="0.25">
      <c r="K574" s="23"/>
      <c r="L574" s="15"/>
      <c r="M574" s="15"/>
      <c r="N574" s="15"/>
    </row>
    <row r="575" spans="11:14" x14ac:dyDescent="0.25">
      <c r="K575" s="23"/>
      <c r="L575" s="15"/>
      <c r="M575" s="15"/>
      <c r="N575" s="15"/>
    </row>
    <row r="576" spans="11:14" x14ac:dyDescent="0.25">
      <c r="K576" s="23"/>
      <c r="L576" s="15"/>
      <c r="M576" s="15"/>
      <c r="N576" s="15"/>
    </row>
    <row r="577" spans="11:14" x14ac:dyDescent="0.25">
      <c r="K577" s="23"/>
      <c r="L577" s="15"/>
      <c r="M577" s="15"/>
      <c r="N577" s="15"/>
    </row>
    <row r="578" spans="11:14" x14ac:dyDescent="0.25">
      <c r="K578" s="23"/>
      <c r="L578" s="15"/>
      <c r="M578" s="15"/>
      <c r="N578" s="15"/>
    </row>
    <row r="579" spans="11:14" x14ac:dyDescent="0.25">
      <c r="K579" s="23"/>
      <c r="L579" s="15"/>
      <c r="M579" s="15"/>
      <c r="N579" s="15"/>
    </row>
    <row r="580" spans="11:14" x14ac:dyDescent="0.25">
      <c r="K580" s="23"/>
      <c r="L580" s="15"/>
      <c r="M580" s="15"/>
      <c r="N580" s="15"/>
    </row>
    <row r="581" spans="11:14" x14ac:dyDescent="0.25">
      <c r="K581" s="23"/>
      <c r="L581" s="15"/>
      <c r="M581" s="15"/>
      <c r="N581" s="15"/>
    </row>
    <row r="582" spans="11:14" x14ac:dyDescent="0.25">
      <c r="K582" s="23"/>
      <c r="L582" s="15"/>
      <c r="M582" s="15"/>
      <c r="N582" s="15"/>
    </row>
    <row r="583" spans="11:14" x14ac:dyDescent="0.25">
      <c r="K583" s="23"/>
      <c r="L583" s="15"/>
      <c r="M583" s="15"/>
      <c r="N583" s="15"/>
    </row>
    <row r="584" spans="11:14" x14ac:dyDescent="0.25">
      <c r="K584" s="23"/>
      <c r="L584" s="15"/>
      <c r="M584" s="15"/>
      <c r="N584" s="15"/>
    </row>
    <row r="585" spans="11:14" x14ac:dyDescent="0.25">
      <c r="K585" s="23"/>
      <c r="L585" s="15"/>
      <c r="M585" s="15"/>
      <c r="N585" s="15"/>
    </row>
    <row r="586" spans="11:14" x14ac:dyDescent="0.25">
      <c r="K586" s="23"/>
      <c r="L586" s="15"/>
      <c r="M586" s="15"/>
      <c r="N586" s="15"/>
    </row>
    <row r="587" spans="11:14" x14ac:dyDescent="0.25">
      <c r="K587" s="23"/>
      <c r="L587" s="15"/>
      <c r="M587" s="15"/>
      <c r="N587" s="15"/>
    </row>
    <row r="588" spans="11:14" x14ac:dyDescent="0.25">
      <c r="K588" s="23"/>
      <c r="L588" s="15"/>
      <c r="M588" s="15"/>
      <c r="N588" s="15"/>
    </row>
    <row r="589" spans="11:14" x14ac:dyDescent="0.25">
      <c r="K589" s="23"/>
      <c r="L589" s="15"/>
      <c r="M589" s="15"/>
      <c r="N589" s="15"/>
    </row>
    <row r="590" spans="11:14" x14ac:dyDescent="0.25">
      <c r="K590" s="23"/>
      <c r="L590" s="15"/>
      <c r="M590" s="15"/>
      <c r="N590" s="15"/>
    </row>
    <row r="591" spans="11:14" x14ac:dyDescent="0.25">
      <c r="K591" s="23"/>
      <c r="L591" s="15"/>
      <c r="M591" s="15"/>
      <c r="N591" s="15"/>
    </row>
    <row r="592" spans="11:14" x14ac:dyDescent="0.25">
      <c r="K592" s="23"/>
      <c r="L592" s="15"/>
      <c r="M592" s="15"/>
      <c r="N592" s="15"/>
    </row>
    <row r="593" spans="11:14" x14ac:dyDescent="0.25">
      <c r="K593" s="23"/>
      <c r="L593" s="15"/>
      <c r="M593" s="15"/>
      <c r="N593" s="15"/>
    </row>
    <row r="594" spans="11:14" x14ac:dyDescent="0.25">
      <c r="K594" s="23"/>
      <c r="L594" s="15"/>
      <c r="M594" s="15"/>
      <c r="N594" s="15"/>
    </row>
    <row r="595" spans="11:14" x14ac:dyDescent="0.25">
      <c r="K595" s="23"/>
      <c r="L595" s="15"/>
      <c r="M595" s="15"/>
      <c r="N595" s="15"/>
    </row>
    <row r="596" spans="11:14" x14ac:dyDescent="0.25">
      <c r="K596" s="23"/>
      <c r="L596" s="15"/>
      <c r="M596" s="15"/>
      <c r="N596" s="15"/>
    </row>
    <row r="597" spans="11:14" x14ac:dyDescent="0.25">
      <c r="K597" s="23"/>
      <c r="L597" s="15"/>
      <c r="M597" s="15"/>
      <c r="N597" s="15"/>
    </row>
    <row r="598" spans="11:14" x14ac:dyDescent="0.25">
      <c r="K598" s="23"/>
      <c r="L598" s="15"/>
      <c r="M598" s="15"/>
      <c r="N598" s="15"/>
    </row>
    <row r="599" spans="11:14" x14ac:dyDescent="0.25">
      <c r="K599" s="23"/>
      <c r="L599" s="15"/>
      <c r="M599" s="15"/>
      <c r="N599" s="15"/>
    </row>
    <row r="600" spans="11:14" x14ac:dyDescent="0.25">
      <c r="K600" s="23"/>
      <c r="L600" s="15"/>
      <c r="M600" s="15"/>
      <c r="N600" s="15"/>
    </row>
    <row r="601" spans="11:14" x14ac:dyDescent="0.25">
      <c r="K601" s="23"/>
      <c r="L601" s="15"/>
      <c r="M601" s="15"/>
      <c r="N601" s="15"/>
    </row>
    <row r="602" spans="11:14" x14ac:dyDescent="0.25">
      <c r="K602" s="23"/>
      <c r="L602" s="15"/>
      <c r="M602" s="15"/>
      <c r="N602" s="15"/>
    </row>
    <row r="603" spans="11:14" x14ac:dyDescent="0.25">
      <c r="K603" s="23"/>
      <c r="L603" s="15"/>
      <c r="M603" s="15"/>
      <c r="N603" s="15"/>
    </row>
    <row r="604" spans="11:14" x14ac:dyDescent="0.25">
      <c r="K604" s="23"/>
      <c r="L604" s="15"/>
      <c r="M604" s="15"/>
      <c r="N604" s="15"/>
    </row>
    <row r="605" spans="11:14" x14ac:dyDescent="0.25">
      <c r="K605" s="23"/>
      <c r="L605" s="15"/>
      <c r="M605" s="15"/>
      <c r="N605" s="15"/>
    </row>
    <row r="606" spans="11:14" x14ac:dyDescent="0.25">
      <c r="K606" s="23"/>
      <c r="L606" s="15"/>
      <c r="M606" s="15"/>
      <c r="N606" s="15"/>
    </row>
    <row r="607" spans="11:14" x14ac:dyDescent="0.25">
      <c r="K607" s="23"/>
      <c r="L607" s="15"/>
      <c r="M607" s="15"/>
      <c r="N607" s="15"/>
    </row>
    <row r="608" spans="11:14" x14ac:dyDescent="0.25">
      <c r="K608" s="23"/>
      <c r="L608" s="15"/>
      <c r="M608" s="15"/>
      <c r="N608" s="15"/>
    </row>
    <row r="609" spans="11:14" x14ac:dyDescent="0.25">
      <c r="K609" s="23"/>
      <c r="L609" s="15"/>
      <c r="M609" s="15"/>
      <c r="N609" s="15"/>
    </row>
    <row r="610" spans="11:14" x14ac:dyDescent="0.25">
      <c r="K610" s="23"/>
      <c r="L610" s="15"/>
      <c r="M610" s="15"/>
      <c r="N610" s="15"/>
    </row>
    <row r="611" spans="11:14" x14ac:dyDescent="0.25">
      <c r="K611" s="23"/>
      <c r="L611" s="15"/>
      <c r="M611" s="15"/>
      <c r="N611" s="15"/>
    </row>
    <row r="612" spans="11:14" x14ac:dyDescent="0.25">
      <c r="K612" s="23"/>
      <c r="L612" s="15"/>
      <c r="M612" s="15"/>
      <c r="N612" s="15"/>
    </row>
    <row r="613" spans="11:14" x14ac:dyDescent="0.25">
      <c r="K613" s="23"/>
      <c r="L613" s="15"/>
      <c r="M613" s="15"/>
      <c r="N613" s="15"/>
    </row>
    <row r="614" spans="11:14" x14ac:dyDescent="0.25">
      <c r="K614" s="23"/>
      <c r="L614" s="15"/>
      <c r="M614" s="15"/>
      <c r="N614" s="15"/>
    </row>
    <row r="615" spans="11:14" x14ac:dyDescent="0.25">
      <c r="K615" s="23"/>
      <c r="L615" s="15"/>
      <c r="M615" s="15"/>
      <c r="N615" s="15"/>
    </row>
    <row r="616" spans="11:14" x14ac:dyDescent="0.25">
      <c r="K616" s="23"/>
      <c r="L616" s="15"/>
      <c r="M616" s="15"/>
      <c r="N616" s="15"/>
    </row>
    <row r="617" spans="11:14" x14ac:dyDescent="0.25">
      <c r="K617" s="23"/>
      <c r="L617" s="15"/>
      <c r="M617" s="15"/>
      <c r="N617" s="15"/>
    </row>
    <row r="618" spans="11:14" x14ac:dyDescent="0.25">
      <c r="K618" s="23"/>
      <c r="L618" s="15"/>
      <c r="M618" s="15"/>
      <c r="N618" s="15"/>
    </row>
    <row r="619" spans="11:14" x14ac:dyDescent="0.25">
      <c r="K619" s="23"/>
      <c r="L619" s="15"/>
      <c r="M619" s="15"/>
      <c r="N619" s="15"/>
    </row>
    <row r="620" spans="11:14" x14ac:dyDescent="0.25">
      <c r="K620" s="23"/>
      <c r="L620" s="15"/>
      <c r="M620" s="15"/>
      <c r="N620" s="15"/>
    </row>
    <row r="621" spans="11:14" x14ac:dyDescent="0.25">
      <c r="K621" s="23"/>
      <c r="L621" s="15"/>
      <c r="M621" s="15"/>
      <c r="N621" s="15"/>
    </row>
    <row r="622" spans="11:14" x14ac:dyDescent="0.25">
      <c r="K622" s="23"/>
      <c r="L622" s="15"/>
      <c r="M622" s="15"/>
      <c r="N622" s="15"/>
    </row>
    <row r="623" spans="11:14" x14ac:dyDescent="0.25">
      <c r="K623" s="23"/>
      <c r="L623" s="15"/>
      <c r="M623" s="15"/>
      <c r="N623" s="15"/>
    </row>
    <row r="624" spans="11:14" x14ac:dyDescent="0.25">
      <c r="K624" s="23"/>
      <c r="L624" s="15"/>
      <c r="M624" s="15"/>
      <c r="N624" s="15"/>
    </row>
    <row r="625" spans="11:14" x14ac:dyDescent="0.25">
      <c r="K625" s="23"/>
      <c r="L625" s="15"/>
      <c r="M625" s="15"/>
      <c r="N625" s="15"/>
    </row>
    <row r="626" spans="11:14" x14ac:dyDescent="0.25">
      <c r="K626" s="23"/>
      <c r="L626" s="15"/>
      <c r="M626" s="15"/>
      <c r="N626" s="15"/>
    </row>
    <row r="627" spans="11:14" x14ac:dyDescent="0.25">
      <c r="K627" s="23"/>
      <c r="L627" s="15"/>
      <c r="M627" s="15"/>
      <c r="N627" s="15"/>
    </row>
    <row r="628" spans="11:14" x14ac:dyDescent="0.25">
      <c r="K628" s="23"/>
      <c r="L628" s="15"/>
      <c r="M628" s="15"/>
      <c r="N628" s="15"/>
    </row>
    <row r="629" spans="11:14" x14ac:dyDescent="0.25">
      <c r="K629" s="23"/>
      <c r="L629" s="15"/>
      <c r="M629" s="15"/>
      <c r="N629" s="15"/>
    </row>
    <row r="630" spans="11:14" x14ac:dyDescent="0.25">
      <c r="K630" s="23"/>
      <c r="L630" s="15"/>
      <c r="M630" s="15"/>
      <c r="N630" s="15"/>
    </row>
    <row r="631" spans="11:14" x14ac:dyDescent="0.25">
      <c r="K631" s="23"/>
      <c r="L631" s="15"/>
      <c r="M631" s="15"/>
      <c r="N631" s="15"/>
    </row>
    <row r="632" spans="11:14" x14ac:dyDescent="0.25">
      <c r="K632" s="23"/>
      <c r="L632" s="15"/>
      <c r="M632" s="15"/>
      <c r="N632" s="15"/>
    </row>
    <row r="633" spans="11:14" x14ac:dyDescent="0.25">
      <c r="K633" s="23"/>
      <c r="L633" s="15"/>
      <c r="M633" s="15"/>
      <c r="N633" s="15"/>
    </row>
    <row r="634" spans="11:14" x14ac:dyDescent="0.25">
      <c r="K634" s="23"/>
      <c r="L634" s="15"/>
      <c r="M634" s="15"/>
      <c r="N634" s="15"/>
    </row>
    <row r="635" spans="11:14" x14ac:dyDescent="0.25">
      <c r="K635" s="23"/>
      <c r="L635" s="15"/>
      <c r="M635" s="15"/>
      <c r="N635" s="15"/>
    </row>
    <row r="636" spans="11:14" x14ac:dyDescent="0.25">
      <c r="K636" s="23"/>
      <c r="L636" s="15"/>
      <c r="M636" s="15"/>
      <c r="N636" s="15"/>
    </row>
    <row r="637" spans="11:14" x14ac:dyDescent="0.25">
      <c r="K637" s="23"/>
      <c r="L637" s="15"/>
      <c r="M637" s="15"/>
      <c r="N637" s="15"/>
    </row>
    <row r="638" spans="11:14" x14ac:dyDescent="0.25">
      <c r="K638" s="23"/>
      <c r="L638" s="15"/>
      <c r="M638" s="15"/>
      <c r="N638" s="15"/>
    </row>
    <row r="639" spans="11:14" x14ac:dyDescent="0.25">
      <c r="K639" s="23"/>
      <c r="L639" s="15"/>
      <c r="M639" s="15"/>
      <c r="N639" s="15"/>
    </row>
    <row r="640" spans="11:14" x14ac:dyDescent="0.25">
      <c r="K640" s="23"/>
      <c r="L640" s="15"/>
      <c r="M640" s="15"/>
      <c r="N640" s="15"/>
    </row>
    <row r="641" spans="11:14" x14ac:dyDescent="0.25">
      <c r="K641" s="23"/>
      <c r="L641" s="15"/>
      <c r="M641" s="15"/>
      <c r="N641" s="15"/>
    </row>
    <row r="642" spans="11:14" x14ac:dyDescent="0.25">
      <c r="K642" s="23"/>
      <c r="L642" s="15"/>
      <c r="M642" s="15"/>
      <c r="N642" s="15"/>
    </row>
    <row r="643" spans="11:14" x14ac:dyDescent="0.25">
      <c r="K643" s="23"/>
      <c r="L643" s="15"/>
      <c r="M643" s="15"/>
      <c r="N643" s="15"/>
    </row>
    <row r="644" spans="11:14" x14ac:dyDescent="0.25">
      <c r="K644" s="23"/>
      <c r="L644" s="15"/>
      <c r="M644" s="15"/>
      <c r="N644" s="15"/>
    </row>
    <row r="645" spans="11:14" x14ac:dyDescent="0.25">
      <c r="K645" s="23"/>
      <c r="L645" s="15"/>
      <c r="M645" s="15"/>
      <c r="N645" s="15"/>
    </row>
    <row r="646" spans="11:14" x14ac:dyDescent="0.25">
      <c r="K646" s="23"/>
      <c r="L646" s="15"/>
      <c r="M646" s="15"/>
      <c r="N646" s="15"/>
    </row>
    <row r="647" spans="11:14" x14ac:dyDescent="0.25">
      <c r="K647" s="23"/>
      <c r="L647" s="15"/>
      <c r="M647" s="15"/>
      <c r="N647" s="15"/>
    </row>
    <row r="648" spans="11:14" x14ac:dyDescent="0.25">
      <c r="K648" s="23"/>
      <c r="L648" s="15"/>
      <c r="M648" s="15"/>
      <c r="N648" s="15"/>
    </row>
    <row r="649" spans="11:14" x14ac:dyDescent="0.25">
      <c r="K649" s="23"/>
      <c r="L649" s="15"/>
      <c r="M649" s="15"/>
      <c r="N649" s="15"/>
    </row>
    <row r="650" spans="11:14" x14ac:dyDescent="0.25">
      <c r="K650" s="23"/>
      <c r="L650" s="15"/>
      <c r="M650" s="15"/>
      <c r="N650" s="15"/>
    </row>
    <row r="651" spans="11:14" x14ac:dyDescent="0.25">
      <c r="K651" s="23"/>
      <c r="L651" s="15"/>
      <c r="M651" s="15"/>
      <c r="N651" s="15"/>
    </row>
    <row r="652" spans="11:14" x14ac:dyDescent="0.25">
      <c r="K652" s="23"/>
      <c r="L652" s="15"/>
      <c r="M652" s="15"/>
      <c r="N652" s="15"/>
    </row>
    <row r="653" spans="11:14" x14ac:dyDescent="0.25">
      <c r="K653" s="23"/>
      <c r="L653" s="15"/>
      <c r="M653" s="15"/>
      <c r="N653" s="15"/>
    </row>
    <row r="654" spans="11:14" x14ac:dyDescent="0.25">
      <c r="K654" s="23"/>
      <c r="L654" s="15"/>
      <c r="M654" s="15"/>
      <c r="N654" s="15"/>
    </row>
    <row r="655" spans="11:14" x14ac:dyDescent="0.25">
      <c r="K655" s="23"/>
      <c r="L655" s="15"/>
      <c r="M655" s="15"/>
      <c r="N655" s="15"/>
    </row>
    <row r="656" spans="11:14" x14ac:dyDescent="0.25">
      <c r="K656" s="23"/>
      <c r="L656" s="15"/>
      <c r="M656" s="15"/>
      <c r="N656" s="15"/>
    </row>
    <row r="657" spans="11:14" x14ac:dyDescent="0.25">
      <c r="K657" s="23"/>
      <c r="L657" s="15"/>
      <c r="M657" s="15"/>
      <c r="N657" s="15"/>
    </row>
    <row r="658" spans="11:14" x14ac:dyDescent="0.25">
      <c r="K658" s="23"/>
      <c r="L658" s="15"/>
      <c r="M658" s="15"/>
      <c r="N658" s="15"/>
    </row>
    <row r="659" spans="11:14" x14ac:dyDescent="0.25">
      <c r="K659" s="23"/>
      <c r="L659" s="15"/>
      <c r="M659" s="15"/>
      <c r="N659" s="15"/>
    </row>
    <row r="660" spans="11:14" x14ac:dyDescent="0.25">
      <c r="K660" s="23"/>
      <c r="L660" s="15"/>
      <c r="M660" s="15"/>
      <c r="N660" s="15"/>
    </row>
    <row r="661" spans="11:14" x14ac:dyDescent="0.25">
      <c r="K661" s="23"/>
      <c r="L661" s="15"/>
      <c r="M661" s="15"/>
      <c r="N661" s="15"/>
    </row>
    <row r="662" spans="11:14" x14ac:dyDescent="0.25">
      <c r="K662" s="23"/>
      <c r="L662" s="15"/>
      <c r="M662" s="15"/>
      <c r="N662" s="15"/>
    </row>
    <row r="663" spans="11:14" x14ac:dyDescent="0.25">
      <c r="K663" s="23"/>
      <c r="L663" s="15"/>
      <c r="M663" s="15"/>
      <c r="N663" s="15"/>
    </row>
    <row r="664" spans="11:14" x14ac:dyDescent="0.25">
      <c r="K664" s="23"/>
      <c r="L664" s="15"/>
      <c r="M664" s="15"/>
      <c r="N664" s="15"/>
    </row>
    <row r="665" spans="11:14" x14ac:dyDescent="0.25">
      <c r="K665" s="23"/>
      <c r="L665" s="15"/>
      <c r="M665" s="15"/>
      <c r="N665" s="15"/>
    </row>
    <row r="666" spans="11:14" x14ac:dyDescent="0.25">
      <c r="K666" s="23"/>
      <c r="L666" s="15"/>
      <c r="M666" s="15"/>
      <c r="N666" s="15"/>
    </row>
    <row r="667" spans="11:14" x14ac:dyDescent="0.25">
      <c r="K667" s="23"/>
      <c r="L667" s="15"/>
      <c r="M667" s="15"/>
      <c r="N667" s="15"/>
    </row>
    <row r="668" spans="11:14" x14ac:dyDescent="0.25">
      <c r="K668" s="23"/>
      <c r="L668" s="15"/>
      <c r="M668" s="15"/>
      <c r="N668" s="15"/>
    </row>
    <row r="669" spans="11:14" x14ac:dyDescent="0.25">
      <c r="K669" s="23"/>
      <c r="L669" s="15"/>
      <c r="M669" s="15"/>
      <c r="N669" s="15"/>
    </row>
    <row r="670" spans="11:14" x14ac:dyDescent="0.25">
      <c r="K670" s="23"/>
      <c r="L670" s="15"/>
      <c r="M670" s="15"/>
      <c r="N670" s="15"/>
    </row>
    <row r="671" spans="11:14" x14ac:dyDescent="0.25">
      <c r="K671" s="23"/>
      <c r="L671" s="15"/>
      <c r="M671" s="15"/>
      <c r="N671" s="15"/>
    </row>
    <row r="672" spans="11:14" x14ac:dyDescent="0.25">
      <c r="K672" s="23"/>
      <c r="L672" s="15"/>
      <c r="M672" s="15"/>
      <c r="N672" s="15"/>
    </row>
    <row r="673" spans="11:14" x14ac:dyDescent="0.25">
      <c r="K673" s="23"/>
      <c r="L673" s="15"/>
      <c r="M673" s="15"/>
      <c r="N673" s="15"/>
    </row>
    <row r="674" spans="11:14" x14ac:dyDescent="0.25">
      <c r="K674" s="23"/>
      <c r="L674" s="15"/>
      <c r="M674" s="15"/>
      <c r="N674" s="15"/>
    </row>
    <row r="675" spans="11:14" x14ac:dyDescent="0.25">
      <c r="K675" s="23"/>
      <c r="L675" s="15"/>
      <c r="M675" s="15"/>
      <c r="N675" s="15"/>
    </row>
    <row r="676" spans="11:14" x14ac:dyDescent="0.25">
      <c r="K676" s="23"/>
      <c r="L676" s="15"/>
      <c r="M676" s="15"/>
      <c r="N676" s="15"/>
    </row>
    <row r="677" spans="11:14" x14ac:dyDescent="0.25">
      <c r="K677" s="23"/>
      <c r="L677" s="15"/>
      <c r="M677" s="15"/>
      <c r="N677" s="15"/>
    </row>
    <row r="678" spans="11:14" x14ac:dyDescent="0.25">
      <c r="K678" s="23"/>
      <c r="L678" s="15"/>
      <c r="M678" s="15"/>
      <c r="N678" s="15"/>
    </row>
    <row r="679" spans="11:14" x14ac:dyDescent="0.25">
      <c r="K679" s="23"/>
      <c r="L679" s="15"/>
      <c r="M679" s="15"/>
      <c r="N679" s="15"/>
    </row>
    <row r="680" spans="11:14" x14ac:dyDescent="0.25">
      <c r="K680" s="23"/>
      <c r="L680" s="15"/>
      <c r="M680" s="15"/>
      <c r="N680" s="15"/>
    </row>
    <row r="681" spans="11:14" x14ac:dyDescent="0.25">
      <c r="K681" s="23"/>
      <c r="L681" s="15"/>
      <c r="M681" s="15"/>
      <c r="N681" s="15"/>
    </row>
    <row r="682" spans="11:14" x14ac:dyDescent="0.25">
      <c r="K682" s="23"/>
      <c r="L682" s="15"/>
      <c r="M682" s="15"/>
      <c r="N682" s="15"/>
    </row>
    <row r="683" spans="11:14" x14ac:dyDescent="0.25">
      <c r="K683" s="23"/>
      <c r="L683" s="15"/>
      <c r="M683" s="15"/>
      <c r="N683" s="15"/>
    </row>
    <row r="684" spans="11:14" x14ac:dyDescent="0.25">
      <c r="K684" s="23"/>
      <c r="L684" s="15"/>
      <c r="M684" s="15"/>
      <c r="N684" s="15"/>
    </row>
    <row r="685" spans="11:14" x14ac:dyDescent="0.25">
      <c r="K685" s="23"/>
      <c r="L685" s="15"/>
      <c r="M685" s="15"/>
      <c r="N685" s="15"/>
    </row>
    <row r="686" spans="11:14" x14ac:dyDescent="0.25">
      <c r="K686" s="23"/>
      <c r="L686" s="15"/>
      <c r="M686" s="15"/>
      <c r="N686" s="15"/>
    </row>
    <row r="687" spans="11:14" x14ac:dyDescent="0.25">
      <c r="K687" s="23"/>
      <c r="L687" s="15"/>
      <c r="M687" s="15"/>
      <c r="N687" s="15"/>
    </row>
    <row r="688" spans="11:14" x14ac:dyDescent="0.25">
      <c r="K688" s="23"/>
      <c r="L688" s="15"/>
      <c r="M688" s="15"/>
      <c r="N688" s="15"/>
    </row>
    <row r="689" spans="11:14" x14ac:dyDescent="0.25">
      <c r="K689" s="23"/>
      <c r="L689" s="15"/>
      <c r="M689" s="15"/>
      <c r="N689" s="15"/>
    </row>
    <row r="690" spans="11:14" x14ac:dyDescent="0.25">
      <c r="K690" s="23"/>
      <c r="L690" s="15"/>
      <c r="M690" s="15"/>
      <c r="N690" s="15"/>
    </row>
    <row r="691" spans="11:14" x14ac:dyDescent="0.25">
      <c r="K691" s="23"/>
      <c r="L691" s="15"/>
      <c r="M691" s="15"/>
      <c r="N691" s="15"/>
    </row>
    <row r="692" spans="11:14" x14ac:dyDescent="0.25">
      <c r="K692" s="23"/>
      <c r="L692" s="15"/>
      <c r="M692" s="15"/>
      <c r="N692" s="15"/>
    </row>
    <row r="693" spans="11:14" x14ac:dyDescent="0.25">
      <c r="K693" s="23"/>
      <c r="L693" s="15"/>
      <c r="M693" s="15"/>
      <c r="N693" s="15"/>
    </row>
    <row r="694" spans="11:14" x14ac:dyDescent="0.25">
      <c r="K694" s="23"/>
      <c r="L694" s="15"/>
      <c r="M694" s="15"/>
      <c r="N694" s="15"/>
    </row>
    <row r="695" spans="11:14" x14ac:dyDescent="0.25">
      <c r="K695" s="23"/>
      <c r="L695" s="15"/>
      <c r="M695" s="15"/>
      <c r="N695" s="15"/>
    </row>
    <row r="696" spans="11:14" x14ac:dyDescent="0.25">
      <c r="K696" s="23"/>
      <c r="L696" s="15"/>
      <c r="M696" s="15"/>
      <c r="N696" s="15"/>
    </row>
    <row r="697" spans="11:14" x14ac:dyDescent="0.25">
      <c r="K697" s="23"/>
      <c r="L697" s="15"/>
      <c r="M697" s="15"/>
      <c r="N697" s="15"/>
    </row>
    <row r="698" spans="11:14" x14ac:dyDescent="0.25">
      <c r="K698" s="23"/>
      <c r="L698" s="15"/>
      <c r="M698" s="15"/>
      <c r="N698" s="15"/>
    </row>
    <row r="699" spans="11:14" x14ac:dyDescent="0.25">
      <c r="K699" s="23"/>
      <c r="L699" s="15"/>
      <c r="M699" s="15"/>
      <c r="N699" s="15"/>
    </row>
    <row r="700" spans="11:14" x14ac:dyDescent="0.25">
      <c r="K700" s="23"/>
      <c r="L700" s="15"/>
      <c r="M700" s="15"/>
      <c r="N700" s="15"/>
    </row>
    <row r="701" spans="11:14" x14ac:dyDescent="0.25">
      <c r="K701" s="23"/>
      <c r="L701" s="15"/>
      <c r="M701" s="15"/>
      <c r="N701" s="15"/>
    </row>
    <row r="702" spans="11:14" x14ac:dyDescent="0.25">
      <c r="K702" s="23"/>
      <c r="L702" s="15"/>
      <c r="M702" s="15"/>
      <c r="N702" s="15"/>
    </row>
    <row r="703" spans="11:14" x14ac:dyDescent="0.25">
      <c r="K703" s="23"/>
      <c r="L703" s="15"/>
      <c r="M703" s="15"/>
      <c r="N703" s="15"/>
    </row>
    <row r="704" spans="11:14" x14ac:dyDescent="0.25">
      <c r="K704" s="23"/>
      <c r="L704" s="15"/>
      <c r="M704" s="15"/>
      <c r="N704" s="15"/>
    </row>
    <row r="705" spans="11:14" x14ac:dyDescent="0.25">
      <c r="K705" s="23"/>
      <c r="L705" s="15"/>
      <c r="M705" s="15"/>
      <c r="N705" s="15"/>
    </row>
    <row r="706" spans="11:14" x14ac:dyDescent="0.25">
      <c r="K706" s="23"/>
      <c r="L706" s="15"/>
      <c r="M706" s="15"/>
      <c r="N706" s="15"/>
    </row>
    <row r="707" spans="11:14" x14ac:dyDescent="0.25">
      <c r="K707" s="23"/>
      <c r="L707" s="15"/>
      <c r="M707" s="15"/>
      <c r="N707" s="15"/>
    </row>
    <row r="708" spans="11:14" x14ac:dyDescent="0.25">
      <c r="K708" s="23"/>
      <c r="L708" s="15"/>
      <c r="M708" s="15"/>
      <c r="N708" s="15"/>
    </row>
    <row r="709" spans="11:14" x14ac:dyDescent="0.25">
      <c r="K709" s="23"/>
      <c r="L709" s="15"/>
      <c r="M709" s="15"/>
      <c r="N709" s="15"/>
    </row>
    <row r="710" spans="11:14" x14ac:dyDescent="0.25">
      <c r="K710" s="23"/>
      <c r="L710" s="15"/>
      <c r="M710" s="15"/>
      <c r="N710" s="15"/>
    </row>
    <row r="711" spans="11:14" x14ac:dyDescent="0.25">
      <c r="K711" s="23"/>
      <c r="L711" s="15"/>
      <c r="M711" s="15"/>
      <c r="N711" s="15"/>
    </row>
    <row r="712" spans="11:14" x14ac:dyDescent="0.25">
      <c r="K712" s="23"/>
      <c r="L712" s="15"/>
      <c r="M712" s="15"/>
      <c r="N712" s="15"/>
    </row>
    <row r="713" spans="11:14" x14ac:dyDescent="0.25">
      <c r="K713" s="23"/>
      <c r="L713" s="15"/>
      <c r="M713" s="15"/>
      <c r="N713" s="15"/>
    </row>
    <row r="714" spans="11:14" x14ac:dyDescent="0.25">
      <c r="K714" s="23"/>
      <c r="L714" s="15"/>
      <c r="M714" s="15"/>
      <c r="N714" s="15"/>
    </row>
    <row r="715" spans="11:14" x14ac:dyDescent="0.25">
      <c r="K715" s="23"/>
      <c r="L715" s="15"/>
      <c r="M715" s="15"/>
      <c r="N715" s="15"/>
    </row>
    <row r="716" spans="11:14" x14ac:dyDescent="0.25">
      <c r="K716" s="23"/>
      <c r="L716" s="15"/>
      <c r="M716" s="15"/>
      <c r="N716" s="15"/>
    </row>
    <row r="717" spans="11:14" x14ac:dyDescent="0.25">
      <c r="K717" s="23"/>
      <c r="L717" s="15"/>
      <c r="M717" s="15"/>
      <c r="N717" s="15"/>
    </row>
    <row r="718" spans="11:14" x14ac:dyDescent="0.25">
      <c r="K718" s="23"/>
      <c r="L718" s="15"/>
      <c r="M718" s="15"/>
      <c r="N718" s="15"/>
    </row>
    <row r="719" spans="11:14" x14ac:dyDescent="0.25">
      <c r="K719" s="23"/>
      <c r="L719" s="15"/>
      <c r="M719" s="15"/>
      <c r="N719" s="15"/>
    </row>
    <row r="720" spans="11:14" x14ac:dyDescent="0.25">
      <c r="K720" s="23"/>
      <c r="L720" s="15"/>
      <c r="M720" s="15"/>
      <c r="N720" s="15"/>
    </row>
    <row r="721" spans="11:14" x14ac:dyDescent="0.25">
      <c r="K721" s="23"/>
      <c r="L721" s="15"/>
      <c r="M721" s="15"/>
      <c r="N721" s="15"/>
    </row>
    <row r="722" spans="11:14" x14ac:dyDescent="0.25">
      <c r="K722" s="23"/>
      <c r="L722" s="15"/>
      <c r="M722" s="15"/>
      <c r="N722" s="15"/>
    </row>
    <row r="723" spans="11:14" x14ac:dyDescent="0.25">
      <c r="K723" s="23"/>
      <c r="L723" s="15"/>
      <c r="M723" s="15"/>
      <c r="N723" s="15"/>
    </row>
    <row r="724" spans="11:14" x14ac:dyDescent="0.25">
      <c r="K724" s="23"/>
      <c r="L724" s="15"/>
      <c r="M724" s="15"/>
      <c r="N724" s="15"/>
    </row>
    <row r="725" spans="11:14" x14ac:dyDescent="0.25">
      <c r="K725" s="23"/>
      <c r="L725" s="15"/>
      <c r="M725" s="15"/>
      <c r="N725" s="15"/>
    </row>
    <row r="726" spans="11:14" x14ac:dyDescent="0.25">
      <c r="K726" s="23"/>
      <c r="L726" s="15"/>
      <c r="M726" s="15"/>
      <c r="N726" s="15"/>
    </row>
    <row r="727" spans="11:14" x14ac:dyDescent="0.25">
      <c r="K727" s="23"/>
      <c r="L727" s="15"/>
      <c r="M727" s="15"/>
      <c r="N727" s="15"/>
    </row>
    <row r="728" spans="11:14" x14ac:dyDescent="0.25">
      <c r="K728" s="23"/>
      <c r="L728" s="15"/>
      <c r="M728" s="15"/>
      <c r="N728" s="15"/>
    </row>
    <row r="729" spans="11:14" x14ac:dyDescent="0.25">
      <c r="K729" s="23"/>
      <c r="L729" s="15"/>
      <c r="M729" s="15"/>
      <c r="N729" s="15"/>
    </row>
    <row r="730" spans="11:14" x14ac:dyDescent="0.25">
      <c r="K730" s="23"/>
      <c r="L730" s="15"/>
      <c r="M730" s="15"/>
      <c r="N730" s="15"/>
    </row>
    <row r="731" spans="11:14" x14ac:dyDescent="0.25">
      <c r="K731" s="23"/>
      <c r="L731" s="15"/>
      <c r="M731" s="15"/>
      <c r="N731" s="15"/>
    </row>
    <row r="732" spans="11:14" x14ac:dyDescent="0.25">
      <c r="K732" s="23"/>
      <c r="L732" s="15"/>
      <c r="M732" s="15"/>
      <c r="N732" s="15"/>
    </row>
    <row r="733" spans="11:14" x14ac:dyDescent="0.25">
      <c r="K733" s="23"/>
      <c r="L733" s="15"/>
      <c r="M733" s="15"/>
      <c r="N733" s="15"/>
    </row>
    <row r="734" spans="11:14" x14ac:dyDescent="0.25">
      <c r="K734" s="23"/>
      <c r="L734" s="15"/>
      <c r="M734" s="15"/>
      <c r="N734" s="15"/>
    </row>
    <row r="735" spans="11:14" x14ac:dyDescent="0.25">
      <c r="K735" s="23"/>
      <c r="L735" s="15"/>
      <c r="M735" s="15"/>
      <c r="N735" s="15"/>
    </row>
    <row r="736" spans="11:14" x14ac:dyDescent="0.25">
      <c r="K736" s="23"/>
      <c r="L736" s="15"/>
      <c r="M736" s="15"/>
      <c r="N736" s="15"/>
    </row>
    <row r="737" spans="11:14" x14ac:dyDescent="0.25">
      <c r="K737" s="23"/>
      <c r="L737" s="15"/>
      <c r="M737" s="15"/>
      <c r="N737" s="15"/>
    </row>
    <row r="738" spans="11:14" x14ac:dyDescent="0.25">
      <c r="K738" s="23"/>
      <c r="L738" s="15"/>
      <c r="M738" s="15"/>
      <c r="N738" s="15"/>
    </row>
    <row r="739" spans="11:14" x14ac:dyDescent="0.25">
      <c r="K739" s="23"/>
      <c r="L739" s="15"/>
      <c r="M739" s="15"/>
      <c r="N739" s="15"/>
    </row>
    <row r="740" spans="11:14" x14ac:dyDescent="0.25">
      <c r="K740" s="23"/>
      <c r="L740" s="15"/>
      <c r="M740" s="15"/>
      <c r="N740" s="15"/>
    </row>
    <row r="741" spans="11:14" x14ac:dyDescent="0.25">
      <c r="K741" s="23"/>
      <c r="L741" s="15"/>
      <c r="M741" s="15"/>
      <c r="N741" s="15"/>
    </row>
    <row r="742" spans="11:14" x14ac:dyDescent="0.25">
      <c r="K742" s="23"/>
      <c r="L742" s="15"/>
      <c r="M742" s="15"/>
      <c r="N742" s="15"/>
    </row>
    <row r="743" spans="11:14" x14ac:dyDescent="0.25">
      <c r="K743" s="23"/>
      <c r="L743" s="15"/>
      <c r="M743" s="15"/>
      <c r="N743" s="15"/>
    </row>
    <row r="744" spans="11:14" x14ac:dyDescent="0.25">
      <c r="K744" s="23"/>
      <c r="L744" s="15"/>
      <c r="M744" s="15"/>
      <c r="N744" s="15"/>
    </row>
    <row r="745" spans="11:14" x14ac:dyDescent="0.25">
      <c r="K745" s="23"/>
      <c r="L745" s="15"/>
      <c r="M745" s="15"/>
      <c r="N745" s="15"/>
    </row>
    <row r="746" spans="11:14" x14ac:dyDescent="0.25">
      <c r="K746" s="23"/>
      <c r="L746" s="15"/>
      <c r="M746" s="15"/>
      <c r="N746" s="15"/>
    </row>
    <row r="747" spans="11:14" x14ac:dyDescent="0.25">
      <c r="K747" s="23"/>
      <c r="L747" s="15"/>
      <c r="M747" s="15"/>
      <c r="N747" s="15"/>
    </row>
    <row r="748" spans="11:14" x14ac:dyDescent="0.25">
      <c r="K748" s="23"/>
      <c r="L748" s="15"/>
      <c r="M748" s="15"/>
      <c r="N748" s="15"/>
    </row>
    <row r="749" spans="11:14" x14ac:dyDescent="0.25">
      <c r="K749" s="23"/>
      <c r="L749" s="15"/>
      <c r="M749" s="15"/>
      <c r="N749" s="15"/>
    </row>
    <row r="750" spans="11:14" x14ac:dyDescent="0.25">
      <c r="K750" s="23"/>
      <c r="L750" s="15"/>
      <c r="M750" s="15"/>
      <c r="N750" s="15"/>
    </row>
    <row r="751" spans="11:14" x14ac:dyDescent="0.25">
      <c r="K751" s="23"/>
      <c r="L751" s="15"/>
      <c r="M751" s="15"/>
      <c r="N751" s="15"/>
    </row>
    <row r="752" spans="11:14" x14ac:dyDescent="0.25">
      <c r="K752" s="23"/>
      <c r="L752" s="15"/>
      <c r="M752" s="15"/>
      <c r="N752" s="15"/>
    </row>
    <row r="753" spans="11:14" x14ac:dyDescent="0.25">
      <c r="K753" s="23"/>
      <c r="L753" s="15"/>
      <c r="M753" s="15"/>
      <c r="N753" s="15"/>
    </row>
    <row r="754" spans="11:14" x14ac:dyDescent="0.25">
      <c r="K754" s="23"/>
      <c r="L754" s="15"/>
      <c r="M754" s="15"/>
      <c r="N754" s="15"/>
    </row>
    <row r="755" spans="11:14" x14ac:dyDescent="0.25">
      <c r="K755" s="23"/>
      <c r="L755" s="15"/>
      <c r="M755" s="15"/>
      <c r="N755" s="15"/>
    </row>
    <row r="756" spans="11:14" x14ac:dyDescent="0.25">
      <c r="K756" s="23"/>
      <c r="L756" s="15"/>
      <c r="M756" s="15"/>
      <c r="N756" s="15"/>
    </row>
    <row r="757" spans="11:14" x14ac:dyDescent="0.25">
      <c r="K757" s="23"/>
      <c r="L757" s="15"/>
      <c r="M757" s="15"/>
      <c r="N757" s="15"/>
    </row>
    <row r="758" spans="11:14" x14ac:dyDescent="0.25">
      <c r="K758" s="23"/>
      <c r="L758" s="15"/>
      <c r="M758" s="15"/>
      <c r="N758" s="15"/>
    </row>
    <row r="759" spans="11:14" x14ac:dyDescent="0.25">
      <c r="K759" s="23"/>
      <c r="L759" s="15"/>
      <c r="M759" s="15"/>
      <c r="N759" s="15"/>
    </row>
    <row r="760" spans="11:14" x14ac:dyDescent="0.25">
      <c r="K760" s="23"/>
      <c r="L760" s="15"/>
      <c r="M760" s="15"/>
      <c r="N760" s="15"/>
    </row>
    <row r="761" spans="11:14" x14ac:dyDescent="0.25">
      <c r="K761" s="23"/>
      <c r="L761" s="15"/>
      <c r="M761" s="15"/>
      <c r="N761" s="15"/>
    </row>
    <row r="762" spans="11:14" x14ac:dyDescent="0.25">
      <c r="K762" s="23"/>
      <c r="L762" s="15"/>
      <c r="M762" s="15"/>
      <c r="N762" s="15"/>
    </row>
    <row r="763" spans="11:14" x14ac:dyDescent="0.25">
      <c r="K763" s="23"/>
      <c r="L763" s="15"/>
      <c r="M763" s="15"/>
      <c r="N763" s="15"/>
    </row>
    <row r="764" spans="11:14" x14ac:dyDescent="0.25">
      <c r="K764" s="23"/>
      <c r="L764" s="15"/>
      <c r="M764" s="15"/>
      <c r="N764" s="15"/>
    </row>
    <row r="765" spans="11:14" x14ac:dyDescent="0.25">
      <c r="K765" s="23"/>
      <c r="L765" s="15"/>
      <c r="M765" s="15"/>
      <c r="N765" s="15"/>
    </row>
    <row r="766" spans="11:14" x14ac:dyDescent="0.25">
      <c r="K766" s="23"/>
      <c r="L766" s="15"/>
      <c r="M766" s="15"/>
      <c r="N766" s="15"/>
    </row>
    <row r="767" spans="11:14" x14ac:dyDescent="0.25">
      <c r="K767" s="23"/>
      <c r="L767" s="15"/>
      <c r="M767" s="15"/>
      <c r="N767" s="15"/>
    </row>
    <row r="768" spans="11:14" x14ac:dyDescent="0.25">
      <c r="K768" s="23"/>
      <c r="L768" s="15"/>
      <c r="M768" s="15"/>
      <c r="N768" s="15"/>
    </row>
    <row r="769" spans="11:14" x14ac:dyDescent="0.25">
      <c r="K769" s="23"/>
      <c r="L769" s="15"/>
      <c r="M769" s="15"/>
      <c r="N769" s="15"/>
    </row>
    <row r="770" spans="11:14" x14ac:dyDescent="0.25">
      <c r="K770" s="23"/>
      <c r="L770" s="15"/>
      <c r="M770" s="15"/>
      <c r="N770" s="15"/>
    </row>
    <row r="771" spans="11:14" x14ac:dyDescent="0.25">
      <c r="K771" s="23"/>
      <c r="L771" s="15"/>
      <c r="M771" s="15"/>
      <c r="N771" s="15"/>
    </row>
    <row r="772" spans="11:14" x14ac:dyDescent="0.25">
      <c r="K772" s="23"/>
      <c r="L772" s="15"/>
      <c r="M772" s="15"/>
      <c r="N772" s="15"/>
    </row>
    <row r="773" spans="11:14" x14ac:dyDescent="0.25">
      <c r="K773" s="23"/>
      <c r="L773" s="15"/>
      <c r="M773" s="15"/>
      <c r="N773" s="15"/>
    </row>
    <row r="774" spans="11:14" x14ac:dyDescent="0.25">
      <c r="K774" s="23"/>
      <c r="L774" s="15"/>
      <c r="M774" s="15"/>
      <c r="N774" s="15"/>
    </row>
    <row r="775" spans="11:14" x14ac:dyDescent="0.25">
      <c r="K775" s="23"/>
      <c r="L775" s="15"/>
      <c r="M775" s="15"/>
      <c r="N775" s="15"/>
    </row>
    <row r="776" spans="11:14" x14ac:dyDescent="0.25">
      <c r="K776" s="23"/>
      <c r="L776" s="15"/>
      <c r="M776" s="15"/>
      <c r="N776" s="15"/>
    </row>
    <row r="777" spans="11:14" x14ac:dyDescent="0.25">
      <c r="K777" s="23"/>
      <c r="L777" s="15"/>
      <c r="M777" s="15"/>
      <c r="N777" s="15"/>
    </row>
    <row r="778" spans="11:14" x14ac:dyDescent="0.25">
      <c r="K778" s="23"/>
      <c r="L778" s="15"/>
      <c r="M778" s="15"/>
      <c r="N778" s="15"/>
    </row>
    <row r="779" spans="11:14" x14ac:dyDescent="0.25">
      <c r="K779" s="23"/>
      <c r="L779" s="15"/>
      <c r="M779" s="15"/>
      <c r="N779" s="15"/>
    </row>
    <row r="780" spans="11:14" x14ac:dyDescent="0.25">
      <c r="K780" s="23"/>
      <c r="L780" s="15"/>
      <c r="M780" s="15"/>
      <c r="N780" s="15"/>
    </row>
    <row r="781" spans="11:14" x14ac:dyDescent="0.25">
      <c r="K781" s="23"/>
      <c r="L781" s="15"/>
      <c r="M781" s="15"/>
      <c r="N781" s="15"/>
    </row>
    <row r="782" spans="11:14" x14ac:dyDescent="0.25">
      <c r="K782" s="23"/>
      <c r="L782" s="15"/>
      <c r="M782" s="15"/>
      <c r="N782" s="15"/>
    </row>
    <row r="783" spans="11:14" x14ac:dyDescent="0.25">
      <c r="K783" s="23"/>
      <c r="L783" s="15"/>
      <c r="M783" s="15"/>
      <c r="N783" s="15"/>
    </row>
    <row r="784" spans="11:14" x14ac:dyDescent="0.25">
      <c r="K784" s="23"/>
      <c r="L784" s="15"/>
      <c r="M784" s="15"/>
      <c r="N784" s="15"/>
    </row>
    <row r="785" spans="11:14" x14ac:dyDescent="0.25">
      <c r="K785" s="23"/>
      <c r="L785" s="15"/>
      <c r="M785" s="15"/>
      <c r="N785" s="15"/>
    </row>
    <row r="786" spans="11:14" x14ac:dyDescent="0.25">
      <c r="K786" s="23"/>
      <c r="L786" s="15"/>
      <c r="M786" s="15"/>
      <c r="N786" s="15"/>
    </row>
    <row r="787" spans="11:14" x14ac:dyDescent="0.25">
      <c r="K787" s="23"/>
      <c r="L787" s="15"/>
      <c r="M787" s="15"/>
      <c r="N787" s="15"/>
    </row>
    <row r="788" spans="11:14" x14ac:dyDescent="0.25">
      <c r="K788" s="23"/>
      <c r="L788" s="15"/>
      <c r="M788" s="15"/>
      <c r="N788" s="15"/>
    </row>
    <row r="789" spans="11:14" x14ac:dyDescent="0.25">
      <c r="K789" s="23"/>
      <c r="L789" s="15"/>
      <c r="M789" s="15"/>
      <c r="N789" s="15"/>
    </row>
    <row r="790" spans="11:14" x14ac:dyDescent="0.25">
      <c r="K790" s="23"/>
      <c r="L790" s="15"/>
      <c r="M790" s="15"/>
      <c r="N790" s="15"/>
    </row>
    <row r="791" spans="11:14" x14ac:dyDescent="0.25">
      <c r="K791" s="23"/>
      <c r="L791" s="15"/>
      <c r="M791" s="15"/>
      <c r="N791" s="15"/>
    </row>
    <row r="792" spans="11:14" x14ac:dyDescent="0.25">
      <c r="K792" s="23"/>
      <c r="L792" s="15"/>
      <c r="M792" s="15"/>
      <c r="N792" s="15"/>
    </row>
    <row r="793" spans="11:14" x14ac:dyDescent="0.25">
      <c r="K793" s="23"/>
      <c r="L793" s="15"/>
      <c r="M793" s="15"/>
      <c r="N793" s="15"/>
    </row>
    <row r="794" spans="11:14" x14ac:dyDescent="0.25">
      <c r="K794" s="23"/>
      <c r="L794" s="15"/>
      <c r="M794" s="15"/>
      <c r="N794" s="15"/>
    </row>
    <row r="795" spans="11:14" x14ac:dyDescent="0.25">
      <c r="K795" s="23"/>
      <c r="L795" s="15"/>
      <c r="M795" s="15"/>
      <c r="N795" s="15"/>
    </row>
    <row r="796" spans="11:14" x14ac:dyDescent="0.25">
      <c r="K796" s="23"/>
      <c r="L796" s="15"/>
      <c r="M796" s="15"/>
      <c r="N796" s="15"/>
    </row>
    <row r="797" spans="11:14" x14ac:dyDescent="0.25">
      <c r="K797" s="23"/>
      <c r="L797" s="15"/>
      <c r="M797" s="15"/>
      <c r="N797" s="15"/>
    </row>
    <row r="798" spans="11:14" x14ac:dyDescent="0.25">
      <c r="K798" s="23"/>
      <c r="L798" s="15"/>
      <c r="M798" s="15"/>
      <c r="N798" s="15"/>
    </row>
    <row r="799" spans="11:14" x14ac:dyDescent="0.25">
      <c r="K799" s="23"/>
      <c r="L799" s="15"/>
      <c r="M799" s="15"/>
      <c r="N799" s="15"/>
    </row>
    <row r="800" spans="11:14" x14ac:dyDescent="0.25">
      <c r="K800" s="23"/>
      <c r="L800" s="15"/>
      <c r="M800" s="15"/>
      <c r="N800" s="15"/>
    </row>
    <row r="801" spans="11:14" x14ac:dyDescent="0.25">
      <c r="K801" s="23"/>
      <c r="L801" s="15"/>
      <c r="M801" s="15"/>
      <c r="N801" s="15"/>
    </row>
    <row r="802" spans="11:14" x14ac:dyDescent="0.25">
      <c r="K802" s="23"/>
      <c r="L802" s="15"/>
      <c r="M802" s="15"/>
      <c r="N802" s="15"/>
    </row>
    <row r="803" spans="11:14" x14ac:dyDescent="0.25">
      <c r="K803" s="23"/>
      <c r="L803" s="15"/>
      <c r="M803" s="15"/>
      <c r="N803" s="15"/>
    </row>
    <row r="804" spans="11:14" x14ac:dyDescent="0.25">
      <c r="K804" s="23"/>
      <c r="L804" s="15"/>
      <c r="M804" s="15"/>
      <c r="N804" s="15"/>
    </row>
    <row r="805" spans="11:14" x14ac:dyDescent="0.25">
      <c r="K805" s="23"/>
      <c r="L805" s="15"/>
      <c r="M805" s="15"/>
      <c r="N805" s="15"/>
    </row>
    <row r="806" spans="11:14" x14ac:dyDescent="0.25">
      <c r="K806" s="23"/>
      <c r="L806" s="15"/>
      <c r="M806" s="15"/>
      <c r="N806" s="15"/>
    </row>
    <row r="807" spans="11:14" x14ac:dyDescent="0.25">
      <c r="K807" s="23"/>
      <c r="L807" s="15"/>
      <c r="M807" s="15"/>
      <c r="N807" s="15"/>
    </row>
    <row r="808" spans="11:14" x14ac:dyDescent="0.25">
      <c r="K808" s="23"/>
      <c r="L808" s="15"/>
      <c r="M808" s="15"/>
      <c r="N808" s="15"/>
    </row>
    <row r="809" spans="11:14" x14ac:dyDescent="0.25">
      <c r="K809" s="23"/>
      <c r="L809" s="15"/>
      <c r="M809" s="15"/>
      <c r="N809" s="15"/>
    </row>
    <row r="810" spans="11:14" x14ac:dyDescent="0.25">
      <c r="K810" s="23"/>
      <c r="L810" s="15"/>
      <c r="M810" s="15"/>
      <c r="N810" s="15"/>
    </row>
    <row r="811" spans="11:14" x14ac:dyDescent="0.25">
      <c r="K811" s="23"/>
      <c r="L811" s="15"/>
      <c r="M811" s="15"/>
      <c r="N811" s="15"/>
    </row>
    <row r="812" spans="11:14" x14ac:dyDescent="0.25">
      <c r="K812" s="23"/>
      <c r="L812" s="15"/>
      <c r="M812" s="15"/>
      <c r="N812" s="15"/>
    </row>
    <row r="813" spans="11:14" x14ac:dyDescent="0.25">
      <c r="K813" s="23"/>
      <c r="L813" s="15"/>
      <c r="M813" s="15"/>
      <c r="N813" s="15"/>
    </row>
    <row r="814" spans="11:14" x14ac:dyDescent="0.25">
      <c r="K814" s="23"/>
      <c r="L814" s="15"/>
      <c r="M814" s="15"/>
      <c r="N814" s="15"/>
    </row>
    <row r="815" spans="11:14" x14ac:dyDescent="0.25">
      <c r="K815" s="23"/>
      <c r="L815" s="15"/>
      <c r="M815" s="15"/>
      <c r="N815" s="15"/>
    </row>
    <row r="816" spans="11:14" x14ac:dyDescent="0.25">
      <c r="K816" s="23"/>
      <c r="L816" s="15"/>
      <c r="M816" s="15"/>
      <c r="N816" s="15"/>
    </row>
    <row r="817" spans="11:14" x14ac:dyDescent="0.25">
      <c r="K817" s="23"/>
      <c r="L817" s="15"/>
      <c r="M817" s="15"/>
      <c r="N817" s="15"/>
    </row>
    <row r="818" spans="11:14" x14ac:dyDescent="0.25">
      <c r="K818" s="23"/>
      <c r="L818" s="15"/>
      <c r="M818" s="15"/>
      <c r="N818" s="15"/>
    </row>
    <row r="819" spans="11:14" x14ac:dyDescent="0.25">
      <c r="K819" s="23"/>
      <c r="L819" s="15"/>
      <c r="M819" s="15"/>
      <c r="N819" s="15"/>
    </row>
    <row r="820" spans="11:14" x14ac:dyDescent="0.25">
      <c r="K820" s="23"/>
      <c r="L820" s="15"/>
      <c r="M820" s="15"/>
      <c r="N820" s="15"/>
    </row>
    <row r="821" spans="11:14" x14ac:dyDescent="0.25">
      <c r="K821" s="23"/>
      <c r="L821" s="15"/>
      <c r="M821" s="15"/>
      <c r="N821" s="15"/>
    </row>
    <row r="822" spans="11:14" x14ac:dyDescent="0.25">
      <c r="K822" s="23"/>
      <c r="L822" s="15"/>
      <c r="M822" s="15"/>
      <c r="N822" s="15"/>
    </row>
    <row r="823" spans="11:14" x14ac:dyDescent="0.25">
      <c r="K823" s="23"/>
      <c r="L823" s="15"/>
      <c r="M823" s="15"/>
      <c r="N823" s="15"/>
    </row>
    <row r="824" spans="11:14" x14ac:dyDescent="0.25">
      <c r="K824" s="23"/>
      <c r="L824" s="15"/>
      <c r="M824" s="15"/>
      <c r="N824" s="15"/>
    </row>
    <row r="825" spans="11:14" x14ac:dyDescent="0.25">
      <c r="K825" s="23"/>
      <c r="L825" s="15"/>
      <c r="M825" s="15"/>
      <c r="N825" s="15"/>
    </row>
    <row r="826" spans="11:14" x14ac:dyDescent="0.25">
      <c r="K826" s="23"/>
      <c r="L826" s="15"/>
      <c r="M826" s="15"/>
      <c r="N826" s="15"/>
    </row>
    <row r="827" spans="11:14" x14ac:dyDescent="0.25">
      <c r="K827" s="23"/>
      <c r="L827" s="15"/>
      <c r="M827" s="15"/>
      <c r="N827" s="15"/>
    </row>
    <row r="828" spans="11:14" x14ac:dyDescent="0.25">
      <c r="K828" s="23"/>
      <c r="L828" s="15"/>
      <c r="M828" s="15"/>
      <c r="N828" s="15"/>
    </row>
    <row r="829" spans="11:14" x14ac:dyDescent="0.25">
      <c r="K829" s="23"/>
      <c r="L829" s="15"/>
      <c r="M829" s="15"/>
      <c r="N829" s="15"/>
    </row>
    <row r="830" spans="11:14" x14ac:dyDescent="0.25">
      <c r="K830" s="23"/>
      <c r="L830" s="15"/>
      <c r="M830" s="15"/>
      <c r="N830" s="15"/>
    </row>
    <row r="831" spans="11:14" x14ac:dyDescent="0.25">
      <c r="K831" s="23"/>
      <c r="L831" s="15"/>
      <c r="M831" s="15"/>
      <c r="N831" s="15"/>
    </row>
    <row r="832" spans="11:14" x14ac:dyDescent="0.25">
      <c r="K832" s="23"/>
      <c r="L832" s="15"/>
      <c r="M832" s="15"/>
      <c r="N832" s="15"/>
    </row>
    <row r="833" spans="11:14" x14ac:dyDescent="0.25">
      <c r="K833" s="23"/>
      <c r="L833" s="15"/>
      <c r="M833" s="15"/>
      <c r="N833" s="15"/>
    </row>
    <row r="834" spans="11:14" x14ac:dyDescent="0.25">
      <c r="K834" s="23"/>
      <c r="L834" s="15"/>
      <c r="M834" s="15"/>
      <c r="N834" s="15"/>
    </row>
    <row r="835" spans="11:14" x14ac:dyDescent="0.25">
      <c r="K835" s="23"/>
      <c r="L835" s="15"/>
      <c r="M835" s="15"/>
      <c r="N835" s="15"/>
    </row>
    <row r="836" spans="11:14" x14ac:dyDescent="0.25">
      <c r="K836" s="23"/>
      <c r="L836" s="15"/>
      <c r="M836" s="15"/>
      <c r="N836" s="15"/>
    </row>
    <row r="837" spans="11:14" x14ac:dyDescent="0.25">
      <c r="K837" s="23"/>
      <c r="L837" s="15"/>
      <c r="M837" s="15"/>
      <c r="N837" s="15"/>
    </row>
    <row r="838" spans="11:14" x14ac:dyDescent="0.25">
      <c r="K838" s="23"/>
      <c r="L838" s="15"/>
      <c r="M838" s="15"/>
      <c r="N838" s="15"/>
    </row>
    <row r="839" spans="11:14" x14ac:dyDescent="0.25">
      <c r="K839" s="23"/>
      <c r="L839" s="15"/>
      <c r="M839" s="15"/>
      <c r="N839" s="15"/>
    </row>
    <row r="840" spans="11:14" x14ac:dyDescent="0.25">
      <c r="K840" s="23"/>
      <c r="L840" s="15"/>
      <c r="M840" s="15"/>
      <c r="N840" s="15"/>
    </row>
    <row r="841" spans="11:14" x14ac:dyDescent="0.25">
      <c r="K841" s="23"/>
      <c r="L841" s="15"/>
      <c r="M841" s="15"/>
      <c r="N841" s="15"/>
    </row>
    <row r="842" spans="11:14" x14ac:dyDescent="0.25">
      <c r="K842" s="23"/>
      <c r="L842" s="15"/>
      <c r="M842" s="15"/>
      <c r="N842" s="15"/>
    </row>
    <row r="843" spans="11:14" x14ac:dyDescent="0.25">
      <c r="K843" s="23"/>
      <c r="L843" s="15"/>
      <c r="M843" s="15"/>
      <c r="N843" s="15"/>
    </row>
    <row r="844" spans="11:14" x14ac:dyDescent="0.25">
      <c r="K844" s="23"/>
      <c r="L844" s="15"/>
      <c r="M844" s="15"/>
      <c r="N844" s="15"/>
    </row>
    <row r="845" spans="11:14" x14ac:dyDescent="0.25">
      <c r="K845" s="23"/>
      <c r="L845" s="15"/>
      <c r="M845" s="15"/>
      <c r="N845" s="15"/>
    </row>
    <row r="846" spans="11:14" x14ac:dyDescent="0.25">
      <c r="K846" s="23"/>
      <c r="L846" s="15"/>
      <c r="M846" s="15"/>
      <c r="N846" s="15"/>
    </row>
    <row r="847" spans="11:14" x14ac:dyDescent="0.25">
      <c r="K847" s="23"/>
      <c r="L847" s="15"/>
      <c r="M847" s="15"/>
      <c r="N847" s="15"/>
    </row>
    <row r="848" spans="11:14" x14ac:dyDescent="0.25">
      <c r="K848" s="23"/>
      <c r="L848" s="15"/>
      <c r="M848" s="15"/>
      <c r="N848" s="15"/>
    </row>
    <row r="849" spans="11:14" x14ac:dyDescent="0.25">
      <c r="K849" s="23"/>
      <c r="L849" s="15"/>
      <c r="M849" s="15"/>
      <c r="N849" s="15"/>
    </row>
    <row r="850" spans="11:14" x14ac:dyDescent="0.25">
      <c r="K850" s="23"/>
      <c r="L850" s="15"/>
      <c r="M850" s="15"/>
      <c r="N850" s="15"/>
    </row>
    <row r="851" spans="11:14" x14ac:dyDescent="0.25">
      <c r="K851" s="23"/>
      <c r="L851" s="15"/>
      <c r="M851" s="15"/>
      <c r="N851" s="15"/>
    </row>
    <row r="852" spans="11:14" x14ac:dyDescent="0.25">
      <c r="K852" s="23"/>
      <c r="L852" s="15"/>
      <c r="M852" s="15"/>
      <c r="N852" s="15"/>
    </row>
    <row r="853" spans="11:14" x14ac:dyDescent="0.25">
      <c r="K853" s="23"/>
      <c r="L853" s="15"/>
      <c r="M853" s="15"/>
      <c r="N853" s="15"/>
    </row>
    <row r="854" spans="11:14" x14ac:dyDescent="0.25">
      <c r="K854" s="23"/>
      <c r="L854" s="15"/>
      <c r="M854" s="15"/>
      <c r="N854" s="15"/>
    </row>
    <row r="855" spans="11:14" x14ac:dyDescent="0.25">
      <c r="K855" s="23"/>
      <c r="L855" s="15"/>
      <c r="M855" s="15"/>
      <c r="N855" s="15"/>
    </row>
    <row r="856" spans="11:14" x14ac:dyDescent="0.25">
      <c r="K856" s="23"/>
      <c r="L856" s="15"/>
      <c r="M856" s="15"/>
      <c r="N856" s="15"/>
    </row>
    <row r="857" spans="11:14" x14ac:dyDescent="0.25">
      <c r="K857" s="23"/>
      <c r="L857" s="15"/>
      <c r="M857" s="15"/>
      <c r="N857" s="15"/>
    </row>
    <row r="858" spans="11:14" x14ac:dyDescent="0.25">
      <c r="K858" s="23"/>
      <c r="L858" s="15"/>
      <c r="M858" s="15"/>
      <c r="N858" s="15"/>
    </row>
    <row r="859" spans="11:14" x14ac:dyDescent="0.25">
      <c r="K859" s="23"/>
      <c r="L859" s="15"/>
      <c r="M859" s="15"/>
      <c r="N859" s="15"/>
    </row>
    <row r="860" spans="11:14" x14ac:dyDescent="0.25">
      <c r="K860" s="23"/>
      <c r="L860" s="15"/>
      <c r="M860" s="15"/>
      <c r="N860" s="15"/>
    </row>
    <row r="861" spans="11:14" x14ac:dyDescent="0.25">
      <c r="K861" s="23"/>
      <c r="L861" s="15"/>
      <c r="M861" s="15"/>
      <c r="N861" s="15"/>
    </row>
    <row r="862" spans="11:14" x14ac:dyDescent="0.25">
      <c r="K862" s="23"/>
      <c r="L862" s="15"/>
      <c r="M862" s="15"/>
      <c r="N862" s="15"/>
    </row>
    <row r="863" spans="11:14" x14ac:dyDescent="0.25">
      <c r="K863" s="23"/>
      <c r="L863" s="15"/>
      <c r="M863" s="15"/>
      <c r="N863" s="15"/>
    </row>
    <row r="864" spans="11:14" x14ac:dyDescent="0.25">
      <c r="K864" s="23"/>
      <c r="L864" s="15"/>
      <c r="M864" s="15"/>
      <c r="N864" s="15"/>
    </row>
    <row r="865" spans="11:14" x14ac:dyDescent="0.25">
      <c r="K865" s="23"/>
      <c r="L865" s="15"/>
      <c r="M865" s="15"/>
      <c r="N865" s="15"/>
    </row>
    <row r="866" spans="11:14" x14ac:dyDescent="0.25">
      <c r="K866" s="23"/>
      <c r="L866" s="15"/>
      <c r="M866" s="15"/>
      <c r="N866" s="15"/>
    </row>
    <row r="867" spans="11:14" x14ac:dyDescent="0.25">
      <c r="K867" s="23"/>
      <c r="L867" s="15"/>
      <c r="M867" s="15"/>
      <c r="N867" s="15"/>
    </row>
    <row r="868" spans="11:14" x14ac:dyDescent="0.25">
      <c r="K868" s="23"/>
      <c r="L868" s="15"/>
      <c r="M868" s="15"/>
      <c r="N868" s="15"/>
    </row>
    <row r="869" spans="11:14" x14ac:dyDescent="0.25">
      <c r="K869" s="23"/>
      <c r="L869" s="15"/>
      <c r="M869" s="15"/>
      <c r="N869" s="15"/>
    </row>
    <row r="870" spans="11:14" x14ac:dyDescent="0.25">
      <c r="K870" s="23"/>
      <c r="L870" s="15"/>
      <c r="M870" s="15"/>
      <c r="N870" s="15"/>
    </row>
    <row r="871" spans="11:14" x14ac:dyDescent="0.25">
      <c r="K871" s="23"/>
      <c r="L871" s="15"/>
      <c r="M871" s="15"/>
      <c r="N871" s="15"/>
    </row>
    <row r="872" spans="11:14" x14ac:dyDescent="0.25">
      <c r="K872" s="23"/>
      <c r="L872" s="15"/>
      <c r="M872" s="15"/>
      <c r="N872" s="15"/>
    </row>
    <row r="873" spans="11:14" x14ac:dyDescent="0.25">
      <c r="K873" s="23"/>
      <c r="L873" s="15"/>
      <c r="M873" s="15"/>
      <c r="N873" s="15"/>
    </row>
    <row r="874" spans="11:14" x14ac:dyDescent="0.25">
      <c r="K874" s="23"/>
      <c r="L874" s="15"/>
      <c r="M874" s="15"/>
      <c r="N874" s="15"/>
    </row>
    <row r="875" spans="11:14" x14ac:dyDescent="0.25">
      <c r="K875" s="23"/>
      <c r="L875" s="15"/>
      <c r="M875" s="15"/>
      <c r="N875" s="15"/>
    </row>
    <row r="876" spans="11:14" x14ac:dyDescent="0.25">
      <c r="K876" s="23"/>
      <c r="L876" s="15"/>
      <c r="M876" s="15"/>
      <c r="N876" s="15"/>
    </row>
    <row r="877" spans="11:14" x14ac:dyDescent="0.25">
      <c r="K877" s="23"/>
      <c r="L877" s="15"/>
      <c r="M877" s="15"/>
      <c r="N877" s="15"/>
    </row>
    <row r="878" spans="11:14" x14ac:dyDescent="0.25">
      <c r="K878" s="23"/>
      <c r="L878" s="15"/>
      <c r="M878" s="15"/>
      <c r="N878" s="15"/>
    </row>
    <row r="879" spans="11:14" x14ac:dyDescent="0.25">
      <c r="K879" s="23"/>
      <c r="L879" s="15"/>
      <c r="M879" s="15"/>
      <c r="N879" s="15"/>
    </row>
    <row r="880" spans="11:14" x14ac:dyDescent="0.25">
      <c r="K880" s="23"/>
      <c r="L880" s="15"/>
      <c r="M880" s="15"/>
      <c r="N880" s="15"/>
    </row>
    <row r="881" spans="11:14" x14ac:dyDescent="0.25">
      <c r="K881" s="23"/>
      <c r="L881" s="15"/>
      <c r="M881" s="15"/>
      <c r="N881" s="15"/>
    </row>
    <row r="882" spans="11:14" x14ac:dyDescent="0.25">
      <c r="K882" s="23"/>
      <c r="L882" s="15"/>
      <c r="M882" s="15"/>
      <c r="N882" s="15"/>
    </row>
    <row r="883" spans="11:14" x14ac:dyDescent="0.25">
      <c r="K883" s="23"/>
      <c r="L883" s="15"/>
      <c r="M883" s="15"/>
      <c r="N883" s="15"/>
    </row>
    <row r="884" spans="11:14" x14ac:dyDescent="0.25">
      <c r="K884" s="23"/>
      <c r="L884" s="15"/>
      <c r="M884" s="15"/>
      <c r="N884" s="15"/>
    </row>
    <row r="885" spans="11:14" x14ac:dyDescent="0.25">
      <c r="K885" s="23"/>
      <c r="L885" s="15"/>
      <c r="M885" s="15"/>
      <c r="N885" s="15"/>
    </row>
    <row r="886" spans="11:14" x14ac:dyDescent="0.25">
      <c r="K886" s="23"/>
      <c r="L886" s="15"/>
      <c r="M886" s="15"/>
      <c r="N886" s="15"/>
    </row>
    <row r="887" spans="11:14" x14ac:dyDescent="0.25">
      <c r="K887" s="23"/>
      <c r="L887" s="15"/>
      <c r="M887" s="15"/>
      <c r="N887" s="15"/>
    </row>
    <row r="888" spans="11:14" x14ac:dyDescent="0.25">
      <c r="K888" s="23"/>
      <c r="L888" s="15"/>
      <c r="M888" s="15"/>
      <c r="N888" s="15"/>
    </row>
    <row r="889" spans="11:14" x14ac:dyDescent="0.25">
      <c r="K889" s="23"/>
      <c r="L889" s="15"/>
      <c r="M889" s="15"/>
      <c r="N889" s="15"/>
    </row>
    <row r="890" spans="11:14" x14ac:dyDescent="0.25">
      <c r="K890" s="23"/>
      <c r="L890" s="15"/>
      <c r="M890" s="15"/>
      <c r="N890" s="15"/>
    </row>
    <row r="891" spans="11:14" x14ac:dyDescent="0.25">
      <c r="K891" s="23"/>
      <c r="L891" s="15"/>
      <c r="M891" s="15"/>
      <c r="N891" s="15"/>
    </row>
    <row r="892" spans="11:14" x14ac:dyDescent="0.25">
      <c r="K892" s="23"/>
      <c r="L892" s="15"/>
      <c r="M892" s="15"/>
      <c r="N892" s="15"/>
    </row>
    <row r="893" spans="11:14" x14ac:dyDescent="0.25">
      <c r="K893" s="23"/>
      <c r="L893" s="15"/>
      <c r="M893" s="15"/>
      <c r="N893" s="15"/>
    </row>
    <row r="894" spans="11:14" x14ac:dyDescent="0.25">
      <c r="K894" s="23"/>
      <c r="L894" s="15"/>
      <c r="M894" s="15"/>
      <c r="N894" s="15"/>
    </row>
    <row r="895" spans="11:14" x14ac:dyDescent="0.25">
      <c r="K895" s="23"/>
      <c r="L895" s="15"/>
      <c r="M895" s="15"/>
      <c r="N895" s="15"/>
    </row>
    <row r="896" spans="11:14" x14ac:dyDescent="0.25">
      <c r="K896" s="23"/>
      <c r="L896" s="15"/>
      <c r="M896" s="15"/>
      <c r="N896" s="15"/>
    </row>
    <row r="897" spans="11:14" x14ac:dyDescent="0.25">
      <c r="K897" s="23"/>
      <c r="L897" s="15"/>
      <c r="M897" s="15"/>
      <c r="N897" s="15"/>
    </row>
    <row r="898" spans="11:14" x14ac:dyDescent="0.25">
      <c r="K898" s="23"/>
      <c r="L898" s="15"/>
      <c r="M898" s="15"/>
      <c r="N898" s="15"/>
    </row>
    <row r="899" spans="11:14" x14ac:dyDescent="0.25">
      <c r="K899" s="23"/>
      <c r="L899" s="15"/>
      <c r="M899" s="15"/>
      <c r="N899" s="15"/>
    </row>
    <row r="900" spans="11:14" x14ac:dyDescent="0.25">
      <c r="K900" s="23"/>
      <c r="L900" s="15"/>
      <c r="M900" s="15"/>
      <c r="N900" s="15"/>
    </row>
    <row r="901" spans="11:14" x14ac:dyDescent="0.25">
      <c r="K901" s="23"/>
      <c r="L901" s="15"/>
      <c r="M901" s="15"/>
      <c r="N901" s="15"/>
    </row>
    <row r="902" spans="11:14" x14ac:dyDescent="0.25">
      <c r="K902" s="23"/>
      <c r="L902" s="15"/>
      <c r="M902" s="15"/>
      <c r="N902" s="15"/>
    </row>
    <row r="903" spans="11:14" x14ac:dyDescent="0.25">
      <c r="K903" s="23"/>
      <c r="L903" s="15"/>
      <c r="M903" s="15"/>
      <c r="N903" s="15"/>
    </row>
    <row r="904" spans="11:14" x14ac:dyDescent="0.25">
      <c r="K904" s="23"/>
      <c r="L904" s="15"/>
      <c r="M904" s="15"/>
      <c r="N904" s="15"/>
    </row>
    <row r="905" spans="11:14" x14ac:dyDescent="0.25">
      <c r="K905" s="23"/>
      <c r="L905" s="15"/>
      <c r="M905" s="15"/>
      <c r="N905" s="15"/>
    </row>
    <row r="906" spans="11:14" x14ac:dyDescent="0.25">
      <c r="K906" s="23"/>
      <c r="L906" s="15"/>
      <c r="M906" s="15"/>
      <c r="N906" s="15"/>
    </row>
    <row r="907" spans="11:14" x14ac:dyDescent="0.25">
      <c r="K907" s="23"/>
      <c r="L907" s="15"/>
      <c r="M907" s="15"/>
      <c r="N907" s="15"/>
    </row>
    <row r="908" spans="11:14" x14ac:dyDescent="0.25">
      <c r="K908" s="23"/>
      <c r="L908" s="15"/>
      <c r="M908" s="15"/>
      <c r="N908" s="15"/>
    </row>
    <row r="909" spans="11:14" x14ac:dyDescent="0.25">
      <c r="K909" s="23"/>
      <c r="L909" s="15"/>
      <c r="M909" s="15"/>
      <c r="N909" s="15"/>
    </row>
    <row r="910" spans="11:14" x14ac:dyDescent="0.25">
      <c r="K910" s="23"/>
      <c r="L910" s="15"/>
      <c r="M910" s="15"/>
      <c r="N910" s="15"/>
    </row>
    <row r="911" spans="11:14" x14ac:dyDescent="0.25">
      <c r="K911" s="23"/>
      <c r="L911" s="15"/>
      <c r="M911" s="15"/>
      <c r="N911" s="15"/>
    </row>
    <row r="912" spans="11:14" x14ac:dyDescent="0.25">
      <c r="K912" s="23"/>
      <c r="L912" s="15"/>
      <c r="M912" s="15"/>
      <c r="N912" s="15"/>
    </row>
    <row r="913" spans="11:14" x14ac:dyDescent="0.25">
      <c r="K913" s="23"/>
      <c r="L913" s="15"/>
      <c r="M913" s="15"/>
      <c r="N913" s="15"/>
    </row>
    <row r="914" spans="11:14" x14ac:dyDescent="0.25">
      <c r="K914" s="23"/>
      <c r="L914" s="15"/>
      <c r="M914" s="15"/>
      <c r="N914" s="15"/>
    </row>
    <row r="915" spans="11:14" x14ac:dyDescent="0.25">
      <c r="K915" s="23"/>
      <c r="L915" s="15"/>
      <c r="M915" s="15"/>
      <c r="N915" s="15"/>
    </row>
    <row r="916" spans="11:14" x14ac:dyDescent="0.25">
      <c r="K916" s="23"/>
      <c r="L916" s="15"/>
      <c r="M916" s="15"/>
      <c r="N916" s="15"/>
    </row>
    <row r="917" spans="11:14" x14ac:dyDescent="0.25">
      <c r="K917" s="23"/>
      <c r="L917" s="15"/>
      <c r="M917" s="15"/>
      <c r="N917" s="15"/>
    </row>
    <row r="918" spans="11:14" x14ac:dyDescent="0.25">
      <c r="K918" s="23"/>
      <c r="L918" s="15"/>
      <c r="M918" s="15"/>
      <c r="N918" s="15"/>
    </row>
    <row r="919" spans="11:14" x14ac:dyDescent="0.25">
      <c r="K919" s="23"/>
      <c r="L919" s="15"/>
      <c r="M919" s="15"/>
      <c r="N919" s="15"/>
    </row>
    <row r="920" spans="11:14" x14ac:dyDescent="0.25">
      <c r="K920" s="23"/>
      <c r="L920" s="15"/>
      <c r="M920" s="15"/>
      <c r="N920" s="15"/>
    </row>
    <row r="921" spans="11:14" x14ac:dyDescent="0.25">
      <c r="K921" s="23"/>
      <c r="L921" s="15"/>
      <c r="M921" s="15"/>
      <c r="N921" s="15"/>
    </row>
    <row r="922" spans="11:14" x14ac:dyDescent="0.25">
      <c r="K922" s="23"/>
      <c r="L922" s="15"/>
      <c r="M922" s="15"/>
      <c r="N922" s="15"/>
    </row>
    <row r="923" spans="11:14" x14ac:dyDescent="0.25">
      <c r="K923" s="23"/>
      <c r="L923" s="15"/>
      <c r="M923" s="15"/>
      <c r="N923" s="15"/>
    </row>
    <row r="924" spans="11:14" x14ac:dyDescent="0.25">
      <c r="K924" s="23"/>
      <c r="L924" s="15"/>
      <c r="M924" s="15"/>
      <c r="N924" s="15"/>
    </row>
    <row r="925" spans="11:14" x14ac:dyDescent="0.25">
      <c r="K925" s="23"/>
      <c r="L925" s="15"/>
      <c r="M925" s="15"/>
      <c r="N925" s="15"/>
    </row>
    <row r="926" spans="11:14" x14ac:dyDescent="0.25">
      <c r="K926" s="23"/>
      <c r="L926" s="15"/>
      <c r="M926" s="15"/>
      <c r="N926" s="15"/>
    </row>
    <row r="927" spans="11:14" x14ac:dyDescent="0.25">
      <c r="K927" s="23"/>
      <c r="L927" s="15"/>
      <c r="M927" s="15"/>
      <c r="N927" s="15"/>
    </row>
    <row r="928" spans="11:14" x14ac:dyDescent="0.25">
      <c r="K928" s="23"/>
      <c r="L928" s="15"/>
      <c r="M928" s="15"/>
      <c r="N928" s="15"/>
    </row>
    <row r="929" spans="11:14" x14ac:dyDescent="0.25">
      <c r="K929" s="23"/>
      <c r="L929" s="15"/>
      <c r="M929" s="15"/>
      <c r="N929" s="15"/>
    </row>
    <row r="930" spans="11:14" x14ac:dyDescent="0.25">
      <c r="K930" s="23"/>
      <c r="L930" s="15"/>
      <c r="M930" s="15"/>
      <c r="N930" s="15"/>
    </row>
    <row r="931" spans="11:14" x14ac:dyDescent="0.25">
      <c r="K931" s="23"/>
      <c r="L931" s="15"/>
      <c r="M931" s="15"/>
      <c r="N931" s="15"/>
    </row>
    <row r="932" spans="11:14" x14ac:dyDescent="0.25">
      <c r="K932" s="23"/>
      <c r="L932" s="15"/>
      <c r="M932" s="15"/>
      <c r="N932" s="15"/>
    </row>
    <row r="933" spans="11:14" x14ac:dyDescent="0.25">
      <c r="K933" s="23"/>
      <c r="L933" s="15"/>
      <c r="M933" s="15"/>
      <c r="N933" s="15"/>
    </row>
    <row r="934" spans="11:14" x14ac:dyDescent="0.25">
      <c r="K934" s="23"/>
      <c r="L934" s="15"/>
      <c r="M934" s="15"/>
      <c r="N934" s="15"/>
    </row>
    <row r="935" spans="11:14" x14ac:dyDescent="0.25">
      <c r="K935" s="23"/>
      <c r="L935" s="15"/>
      <c r="M935" s="15"/>
      <c r="N935" s="15"/>
    </row>
    <row r="936" spans="11:14" x14ac:dyDescent="0.25">
      <c r="K936" s="23"/>
      <c r="L936" s="15"/>
      <c r="M936" s="15"/>
      <c r="N936" s="15"/>
    </row>
    <row r="937" spans="11:14" x14ac:dyDescent="0.25">
      <c r="K937" s="23"/>
      <c r="L937" s="15"/>
      <c r="M937" s="15"/>
      <c r="N937" s="15"/>
    </row>
    <row r="938" spans="11:14" x14ac:dyDescent="0.25">
      <c r="K938" s="23"/>
      <c r="L938" s="15"/>
      <c r="M938" s="15"/>
      <c r="N938" s="15"/>
    </row>
    <row r="939" spans="11:14" x14ac:dyDescent="0.25">
      <c r="K939" s="23"/>
      <c r="L939" s="15"/>
      <c r="M939" s="15"/>
      <c r="N939" s="15"/>
    </row>
    <row r="940" spans="11:14" x14ac:dyDescent="0.25">
      <c r="K940" s="23"/>
      <c r="L940" s="15"/>
      <c r="M940" s="15"/>
      <c r="N940" s="15"/>
    </row>
    <row r="941" spans="11:14" x14ac:dyDescent="0.25">
      <c r="K941" s="23"/>
      <c r="L941" s="15"/>
      <c r="M941" s="15"/>
      <c r="N941" s="15"/>
    </row>
    <row r="942" spans="11:14" x14ac:dyDescent="0.25">
      <c r="K942" s="23"/>
      <c r="L942" s="15"/>
      <c r="M942" s="15"/>
      <c r="N942" s="15"/>
    </row>
    <row r="943" spans="11:14" x14ac:dyDescent="0.25">
      <c r="K943" s="23"/>
      <c r="L943" s="15"/>
      <c r="M943" s="15"/>
      <c r="N943" s="15"/>
    </row>
    <row r="944" spans="11:14" x14ac:dyDescent="0.25">
      <c r="K944" s="23"/>
      <c r="L944" s="15"/>
      <c r="M944" s="15"/>
      <c r="N944" s="15"/>
    </row>
    <row r="945" spans="11:14" x14ac:dyDescent="0.25">
      <c r="K945" s="23"/>
      <c r="L945" s="15"/>
      <c r="M945" s="15"/>
      <c r="N945" s="15"/>
    </row>
    <row r="946" spans="11:14" x14ac:dyDescent="0.25">
      <c r="K946" s="23"/>
      <c r="L946" s="15"/>
      <c r="M946" s="15"/>
      <c r="N946" s="15"/>
    </row>
    <row r="947" spans="11:14" x14ac:dyDescent="0.25">
      <c r="K947" s="23"/>
      <c r="L947" s="15"/>
      <c r="M947" s="15"/>
      <c r="N947" s="15"/>
    </row>
    <row r="948" spans="11:14" x14ac:dyDescent="0.25">
      <c r="K948" s="23"/>
      <c r="L948" s="15"/>
      <c r="M948" s="15"/>
      <c r="N948" s="15"/>
    </row>
    <row r="949" spans="11:14" x14ac:dyDescent="0.25">
      <c r="K949" s="23"/>
      <c r="L949" s="15"/>
      <c r="M949" s="15"/>
      <c r="N949" s="15"/>
    </row>
    <row r="950" spans="11:14" x14ac:dyDescent="0.25">
      <c r="K950" s="23"/>
      <c r="L950" s="15"/>
      <c r="M950" s="15"/>
      <c r="N950" s="15"/>
    </row>
    <row r="951" spans="11:14" x14ac:dyDescent="0.25">
      <c r="K951" s="23"/>
      <c r="L951" s="15"/>
      <c r="M951" s="15"/>
      <c r="N951" s="15"/>
    </row>
    <row r="952" spans="11:14" x14ac:dyDescent="0.25">
      <c r="K952" s="23"/>
      <c r="L952" s="15"/>
      <c r="M952" s="15"/>
      <c r="N952" s="15"/>
    </row>
    <row r="953" spans="11:14" x14ac:dyDescent="0.25">
      <c r="K953" s="23"/>
      <c r="L953" s="15"/>
      <c r="M953" s="15"/>
      <c r="N953" s="15"/>
    </row>
    <row r="954" spans="11:14" x14ac:dyDescent="0.25">
      <c r="K954" s="23"/>
      <c r="L954" s="15"/>
      <c r="M954" s="15"/>
      <c r="N954" s="15"/>
    </row>
    <row r="955" spans="11:14" x14ac:dyDescent="0.25">
      <c r="K955" s="23"/>
      <c r="L955" s="15"/>
      <c r="M955" s="15"/>
      <c r="N955" s="15"/>
    </row>
    <row r="956" spans="11:14" x14ac:dyDescent="0.25">
      <c r="K956" s="23"/>
      <c r="L956" s="15"/>
      <c r="M956" s="15"/>
      <c r="N956" s="15"/>
    </row>
    <row r="957" spans="11:14" x14ac:dyDescent="0.25">
      <c r="K957" s="23"/>
      <c r="L957" s="15"/>
      <c r="M957" s="15"/>
      <c r="N957" s="15"/>
    </row>
    <row r="958" spans="11:14" x14ac:dyDescent="0.25">
      <c r="K958" s="23"/>
      <c r="L958" s="15"/>
      <c r="M958" s="15"/>
      <c r="N958" s="15"/>
    </row>
    <row r="959" spans="11:14" x14ac:dyDescent="0.25">
      <c r="K959" s="23"/>
      <c r="L959" s="15"/>
      <c r="M959" s="15"/>
      <c r="N959" s="15"/>
    </row>
    <row r="960" spans="11:14" x14ac:dyDescent="0.25">
      <c r="K960" s="23"/>
      <c r="L960" s="15"/>
      <c r="M960" s="15"/>
      <c r="N960" s="15"/>
    </row>
    <row r="961" spans="11:14" x14ac:dyDescent="0.25">
      <c r="K961" s="23"/>
      <c r="L961" s="15"/>
      <c r="M961" s="15"/>
      <c r="N961" s="15"/>
    </row>
    <row r="962" spans="11:14" x14ac:dyDescent="0.25">
      <c r="K962" s="23"/>
      <c r="L962" s="15"/>
      <c r="M962" s="15"/>
      <c r="N962" s="15"/>
    </row>
    <row r="963" spans="11:14" x14ac:dyDescent="0.25">
      <c r="K963" s="23"/>
      <c r="L963" s="15"/>
      <c r="M963" s="15"/>
      <c r="N963" s="15"/>
    </row>
    <row r="964" spans="11:14" x14ac:dyDescent="0.25">
      <c r="K964" s="23"/>
      <c r="L964" s="15"/>
      <c r="M964" s="15"/>
      <c r="N964" s="15"/>
    </row>
    <row r="965" spans="11:14" x14ac:dyDescent="0.25">
      <c r="K965" s="23"/>
      <c r="L965" s="15"/>
      <c r="M965" s="15"/>
      <c r="N965" s="15"/>
    </row>
    <row r="966" spans="11:14" x14ac:dyDescent="0.25">
      <c r="K966" s="23"/>
      <c r="L966" s="15"/>
      <c r="M966" s="15"/>
      <c r="N966" s="15"/>
    </row>
    <row r="967" spans="11:14" x14ac:dyDescent="0.25">
      <c r="K967" s="23"/>
      <c r="L967" s="15"/>
      <c r="M967" s="15"/>
      <c r="N967" s="15"/>
    </row>
    <row r="968" spans="11:14" x14ac:dyDescent="0.25">
      <c r="K968" s="23"/>
      <c r="L968" s="15"/>
      <c r="M968" s="15"/>
      <c r="N968" s="15"/>
    </row>
    <row r="969" spans="11:14" x14ac:dyDescent="0.25">
      <c r="K969" s="23"/>
      <c r="L969" s="15"/>
      <c r="M969" s="15"/>
      <c r="N969" s="15"/>
    </row>
    <row r="970" spans="11:14" x14ac:dyDescent="0.25">
      <c r="K970" s="23"/>
      <c r="L970" s="15"/>
      <c r="M970" s="15"/>
      <c r="N970" s="15"/>
    </row>
    <row r="971" spans="11:14" x14ac:dyDescent="0.25">
      <c r="K971" s="23"/>
      <c r="L971" s="15"/>
      <c r="M971" s="15"/>
      <c r="N971" s="15"/>
    </row>
    <row r="972" spans="11:14" x14ac:dyDescent="0.25">
      <c r="K972" s="23"/>
      <c r="L972" s="15"/>
      <c r="M972" s="15"/>
      <c r="N972" s="15"/>
    </row>
    <row r="973" spans="11:14" x14ac:dyDescent="0.25">
      <c r="K973" s="23"/>
      <c r="L973" s="15"/>
      <c r="M973" s="15"/>
      <c r="N973" s="15"/>
    </row>
    <row r="974" spans="11:14" x14ac:dyDescent="0.25">
      <c r="K974" s="23"/>
      <c r="L974" s="15"/>
      <c r="M974" s="15"/>
      <c r="N974" s="15"/>
    </row>
    <row r="975" spans="11:14" x14ac:dyDescent="0.25">
      <c r="K975" s="23"/>
      <c r="L975" s="15"/>
      <c r="M975" s="15"/>
      <c r="N975" s="15"/>
    </row>
    <row r="976" spans="11:14" x14ac:dyDescent="0.25">
      <c r="K976" s="23"/>
      <c r="L976" s="15"/>
      <c r="M976" s="15"/>
      <c r="N976" s="15"/>
    </row>
    <row r="977" spans="11:14" x14ac:dyDescent="0.25">
      <c r="K977" s="23"/>
      <c r="L977" s="15"/>
      <c r="M977" s="15"/>
      <c r="N977" s="15"/>
    </row>
    <row r="978" spans="11:14" x14ac:dyDescent="0.25">
      <c r="K978" s="23"/>
      <c r="L978" s="15"/>
      <c r="M978" s="15"/>
      <c r="N978" s="15"/>
    </row>
    <row r="979" spans="11:14" x14ac:dyDescent="0.25">
      <c r="K979" s="23"/>
      <c r="L979" s="15"/>
      <c r="M979" s="15"/>
      <c r="N979" s="15"/>
    </row>
    <row r="980" spans="11:14" x14ac:dyDescent="0.25">
      <c r="K980" s="23"/>
      <c r="L980" s="15"/>
      <c r="M980" s="15"/>
      <c r="N980" s="15"/>
    </row>
    <row r="981" spans="11:14" x14ac:dyDescent="0.25">
      <c r="K981" s="23"/>
      <c r="L981" s="15"/>
      <c r="M981" s="15"/>
      <c r="N981" s="15"/>
    </row>
    <row r="982" spans="11:14" x14ac:dyDescent="0.25">
      <c r="K982" s="23"/>
      <c r="L982" s="15"/>
      <c r="M982" s="15"/>
      <c r="N982" s="15"/>
    </row>
    <row r="983" spans="11:14" x14ac:dyDescent="0.25">
      <c r="K983" s="23"/>
      <c r="L983" s="15"/>
      <c r="M983" s="15"/>
      <c r="N983" s="15"/>
    </row>
    <row r="984" spans="11:14" x14ac:dyDescent="0.25">
      <c r="K984" s="23"/>
      <c r="L984" s="15"/>
      <c r="M984" s="15"/>
      <c r="N984" s="15"/>
    </row>
    <row r="985" spans="11:14" x14ac:dyDescent="0.25">
      <c r="K985" s="23"/>
      <c r="L985" s="15"/>
      <c r="M985" s="15"/>
      <c r="N985" s="15"/>
    </row>
    <row r="986" spans="11:14" x14ac:dyDescent="0.25">
      <c r="K986" s="23"/>
      <c r="L986" s="15"/>
      <c r="M986" s="15"/>
      <c r="N986" s="15"/>
    </row>
    <row r="987" spans="11:14" x14ac:dyDescent="0.25">
      <c r="K987" s="23"/>
      <c r="L987" s="15"/>
      <c r="M987" s="15"/>
      <c r="N987" s="15"/>
    </row>
    <row r="988" spans="11:14" x14ac:dyDescent="0.25">
      <c r="K988" s="23"/>
      <c r="L988" s="15"/>
      <c r="M988" s="15"/>
      <c r="N988" s="15"/>
    </row>
    <row r="989" spans="11:14" x14ac:dyDescent="0.25">
      <c r="K989" s="23"/>
      <c r="L989" s="15"/>
      <c r="M989" s="15"/>
      <c r="N989" s="15"/>
    </row>
    <row r="990" spans="11:14" x14ac:dyDescent="0.25">
      <c r="K990" s="23"/>
      <c r="L990" s="15"/>
      <c r="M990" s="15"/>
      <c r="N990" s="15"/>
    </row>
    <row r="991" spans="11:14" x14ac:dyDescent="0.25">
      <c r="K991" s="23"/>
      <c r="L991" s="15"/>
      <c r="M991" s="15"/>
      <c r="N991" s="15"/>
    </row>
    <row r="992" spans="11:14" x14ac:dyDescent="0.25">
      <c r="K992" s="23"/>
      <c r="L992" s="15"/>
      <c r="M992" s="15"/>
      <c r="N992" s="15"/>
    </row>
    <row r="993" spans="11:14" x14ac:dyDescent="0.25">
      <c r="K993" s="23"/>
      <c r="L993" s="15"/>
      <c r="M993" s="15"/>
      <c r="N993" s="15"/>
    </row>
    <row r="994" spans="11:14" x14ac:dyDescent="0.25">
      <c r="K994" s="23"/>
      <c r="L994" s="15"/>
      <c r="M994" s="15"/>
      <c r="N994" s="15"/>
    </row>
    <row r="995" spans="11:14" x14ac:dyDescent="0.25">
      <c r="K995" s="23"/>
      <c r="L995" s="15"/>
      <c r="M995" s="15"/>
      <c r="N995" s="15"/>
    </row>
    <row r="996" spans="11:14" x14ac:dyDescent="0.25">
      <c r="K996" s="23"/>
      <c r="L996" s="15"/>
      <c r="M996" s="15"/>
      <c r="N996" s="15"/>
    </row>
    <row r="997" spans="11:14" x14ac:dyDescent="0.25">
      <c r="K997" s="23"/>
      <c r="L997" s="15"/>
      <c r="M997" s="15"/>
      <c r="N997" s="15"/>
    </row>
    <row r="998" spans="11:14" x14ac:dyDescent="0.25">
      <c r="K998" s="23"/>
      <c r="L998" s="15"/>
      <c r="M998" s="15"/>
      <c r="N998" s="15"/>
    </row>
    <row r="999" spans="11:14" x14ac:dyDescent="0.25">
      <c r="K999" s="23"/>
      <c r="L999" s="15"/>
      <c r="M999" s="15"/>
      <c r="N999" s="15"/>
    </row>
    <row r="1000" spans="11:14" x14ac:dyDescent="0.25">
      <c r="K1000" s="23"/>
      <c r="L1000" s="15"/>
      <c r="M1000" s="15"/>
      <c r="N1000" s="15"/>
    </row>
    <row r="1001" spans="11:14" x14ac:dyDescent="0.25">
      <c r="K1001" s="23"/>
      <c r="L1001" s="15"/>
      <c r="M1001" s="15"/>
      <c r="N1001" s="15"/>
    </row>
    <row r="1002" spans="11:14" x14ac:dyDescent="0.25">
      <c r="K1002" s="23"/>
      <c r="L1002" s="15"/>
      <c r="M1002" s="15"/>
      <c r="N1002" s="15"/>
    </row>
    <row r="1003" spans="11:14" x14ac:dyDescent="0.25">
      <c r="K1003" s="23"/>
      <c r="L1003" s="15"/>
      <c r="M1003" s="15"/>
      <c r="N1003" s="15"/>
    </row>
    <row r="1004" spans="11:14" x14ac:dyDescent="0.25">
      <c r="K1004" s="23"/>
      <c r="L1004" s="15"/>
      <c r="M1004" s="15"/>
      <c r="N1004" s="15"/>
    </row>
    <row r="1005" spans="11:14" x14ac:dyDescent="0.25">
      <c r="K1005" s="23"/>
      <c r="L1005" s="15"/>
      <c r="M1005" s="15"/>
      <c r="N1005" s="15"/>
    </row>
    <row r="1006" spans="11:14" x14ac:dyDescent="0.25">
      <c r="K1006" s="23"/>
      <c r="L1006" s="15"/>
      <c r="M1006" s="15"/>
      <c r="N1006" s="15"/>
    </row>
    <row r="1007" spans="11:14" x14ac:dyDescent="0.25">
      <c r="K1007" s="23"/>
      <c r="L1007" s="15"/>
      <c r="M1007" s="15"/>
      <c r="N1007" s="15"/>
    </row>
    <row r="1008" spans="11:14" x14ac:dyDescent="0.25">
      <c r="K1008" s="23"/>
      <c r="L1008" s="15"/>
      <c r="M1008" s="15"/>
      <c r="N1008" s="15"/>
    </row>
    <row r="1009" spans="11:14" x14ac:dyDescent="0.25">
      <c r="K1009" s="23"/>
      <c r="L1009" s="15"/>
      <c r="M1009" s="15"/>
      <c r="N1009" s="15"/>
    </row>
    <row r="1010" spans="11:14" x14ac:dyDescent="0.25">
      <c r="K1010" s="23"/>
      <c r="L1010" s="15"/>
      <c r="M1010" s="15"/>
      <c r="N1010" s="15"/>
    </row>
    <row r="1011" spans="11:14" x14ac:dyDescent="0.25">
      <c r="K1011" s="23"/>
      <c r="L1011" s="15"/>
      <c r="M1011" s="15"/>
      <c r="N1011" s="15"/>
    </row>
    <row r="1012" spans="11:14" x14ac:dyDescent="0.25">
      <c r="K1012" s="23"/>
      <c r="L1012" s="15"/>
      <c r="M1012" s="15"/>
      <c r="N1012" s="15"/>
    </row>
    <row r="1013" spans="11:14" x14ac:dyDescent="0.25">
      <c r="K1013" s="23"/>
      <c r="L1013" s="15"/>
      <c r="M1013" s="15"/>
      <c r="N1013" s="15"/>
    </row>
    <row r="1014" spans="11:14" x14ac:dyDescent="0.25">
      <c r="K1014" s="23"/>
      <c r="L1014" s="15"/>
      <c r="M1014" s="15"/>
      <c r="N1014" s="15"/>
    </row>
    <row r="1015" spans="11:14" x14ac:dyDescent="0.25">
      <c r="K1015" s="23"/>
      <c r="L1015" s="15"/>
      <c r="M1015" s="15"/>
      <c r="N1015" s="15"/>
    </row>
    <row r="1016" spans="11:14" x14ac:dyDescent="0.25">
      <c r="K1016" s="23"/>
      <c r="L1016" s="15"/>
      <c r="M1016" s="15"/>
      <c r="N1016" s="15"/>
    </row>
    <row r="1017" spans="11:14" x14ac:dyDescent="0.25">
      <c r="K1017" s="23"/>
      <c r="L1017" s="15"/>
      <c r="M1017" s="15"/>
      <c r="N1017" s="15"/>
    </row>
    <row r="1018" spans="11:14" x14ac:dyDescent="0.25">
      <c r="K1018" s="23"/>
      <c r="L1018" s="15"/>
      <c r="M1018" s="15"/>
      <c r="N1018" s="15"/>
    </row>
    <row r="1019" spans="11:14" x14ac:dyDescent="0.25">
      <c r="K1019" s="23"/>
      <c r="L1019" s="15"/>
      <c r="M1019" s="15"/>
      <c r="N1019" s="15"/>
    </row>
    <row r="1020" spans="11:14" x14ac:dyDescent="0.25">
      <c r="K1020" s="23"/>
      <c r="L1020" s="15"/>
      <c r="M1020" s="15"/>
      <c r="N1020" s="15"/>
    </row>
    <row r="1021" spans="11:14" x14ac:dyDescent="0.25">
      <c r="K1021" s="23"/>
      <c r="L1021" s="15"/>
      <c r="M1021" s="15"/>
      <c r="N1021" s="15"/>
    </row>
    <row r="1022" spans="11:14" x14ac:dyDescent="0.25">
      <c r="K1022" s="23"/>
      <c r="L1022" s="15"/>
      <c r="M1022" s="15"/>
      <c r="N1022" s="15"/>
    </row>
    <row r="1023" spans="11:14" x14ac:dyDescent="0.25">
      <c r="K1023" s="23"/>
      <c r="L1023" s="15"/>
      <c r="M1023" s="15"/>
      <c r="N1023" s="15"/>
    </row>
    <row r="1024" spans="11:14" x14ac:dyDescent="0.25">
      <c r="K1024" s="23"/>
      <c r="L1024" s="15"/>
      <c r="M1024" s="15"/>
      <c r="N1024" s="15"/>
    </row>
    <row r="1025" spans="11:14" x14ac:dyDescent="0.25">
      <c r="K1025" s="23"/>
      <c r="L1025" s="15"/>
      <c r="M1025" s="15"/>
      <c r="N1025" s="15"/>
    </row>
    <row r="1026" spans="11:14" x14ac:dyDescent="0.25">
      <c r="K1026" s="23"/>
      <c r="L1026" s="15"/>
      <c r="M1026" s="15"/>
      <c r="N1026" s="15"/>
    </row>
    <row r="1027" spans="11:14" x14ac:dyDescent="0.25">
      <c r="K1027" s="23"/>
      <c r="L1027" s="15"/>
      <c r="M1027" s="15"/>
      <c r="N1027" s="15"/>
    </row>
    <row r="1028" spans="11:14" x14ac:dyDescent="0.25">
      <c r="K1028" s="23"/>
      <c r="L1028" s="15"/>
      <c r="M1028" s="15"/>
      <c r="N1028" s="15"/>
    </row>
    <row r="1029" spans="11:14" x14ac:dyDescent="0.25">
      <c r="K1029" s="23"/>
      <c r="L1029" s="15"/>
      <c r="M1029" s="15"/>
      <c r="N1029" s="15"/>
    </row>
    <row r="1030" spans="11:14" x14ac:dyDescent="0.25">
      <c r="K1030" s="23"/>
      <c r="L1030" s="15"/>
      <c r="M1030" s="15"/>
      <c r="N1030" s="15"/>
    </row>
    <row r="1031" spans="11:14" x14ac:dyDescent="0.25">
      <c r="K1031" s="23"/>
      <c r="L1031" s="15"/>
      <c r="M1031" s="15"/>
      <c r="N1031" s="15"/>
    </row>
    <row r="1032" spans="11:14" x14ac:dyDescent="0.25">
      <c r="K1032" s="23"/>
      <c r="L1032" s="15"/>
      <c r="M1032" s="15"/>
      <c r="N1032" s="15"/>
    </row>
    <row r="1033" spans="11:14" x14ac:dyDescent="0.25">
      <c r="K1033" s="23"/>
      <c r="L1033" s="15"/>
      <c r="M1033" s="15"/>
      <c r="N1033" s="15"/>
    </row>
    <row r="1034" spans="11:14" x14ac:dyDescent="0.25">
      <c r="K1034" s="23"/>
      <c r="L1034" s="15"/>
      <c r="M1034" s="15"/>
      <c r="N1034" s="15"/>
    </row>
    <row r="1035" spans="11:14" x14ac:dyDescent="0.25">
      <c r="K1035" s="23"/>
      <c r="L1035" s="15"/>
      <c r="M1035" s="15"/>
      <c r="N1035" s="15"/>
    </row>
    <row r="1036" spans="11:14" x14ac:dyDescent="0.25">
      <c r="K1036" s="23"/>
      <c r="L1036" s="15"/>
      <c r="M1036" s="15"/>
      <c r="N1036" s="15"/>
    </row>
    <row r="1037" spans="11:14" x14ac:dyDescent="0.25">
      <c r="K1037" s="23"/>
      <c r="L1037" s="15"/>
      <c r="M1037" s="15"/>
      <c r="N1037" s="15"/>
    </row>
    <row r="1038" spans="11:14" x14ac:dyDescent="0.25">
      <c r="K1038" s="23"/>
      <c r="L1038" s="15"/>
      <c r="M1038" s="15"/>
      <c r="N1038" s="15"/>
    </row>
    <row r="1039" spans="11:14" x14ac:dyDescent="0.25">
      <c r="K1039" s="23"/>
      <c r="L1039" s="15"/>
      <c r="M1039" s="15"/>
      <c r="N1039" s="15"/>
    </row>
    <row r="1040" spans="11:14" x14ac:dyDescent="0.25">
      <c r="K1040" s="23"/>
      <c r="L1040" s="15"/>
      <c r="M1040" s="15"/>
      <c r="N1040" s="15"/>
    </row>
    <row r="1041" spans="11:14" x14ac:dyDescent="0.25">
      <c r="K1041" s="23"/>
      <c r="L1041" s="15"/>
      <c r="M1041" s="15"/>
      <c r="N1041" s="15"/>
    </row>
    <row r="1042" spans="11:14" x14ac:dyDescent="0.25">
      <c r="K1042" s="23"/>
      <c r="L1042" s="15"/>
      <c r="M1042" s="15"/>
      <c r="N1042" s="15"/>
    </row>
    <row r="1043" spans="11:14" x14ac:dyDescent="0.25">
      <c r="K1043" s="23"/>
      <c r="L1043" s="15"/>
      <c r="M1043" s="15"/>
      <c r="N1043" s="15"/>
    </row>
    <row r="1044" spans="11:14" x14ac:dyDescent="0.25">
      <c r="K1044" s="23"/>
      <c r="L1044" s="15"/>
      <c r="M1044" s="15"/>
      <c r="N1044" s="15"/>
    </row>
    <row r="1045" spans="11:14" x14ac:dyDescent="0.25">
      <c r="K1045" s="23"/>
      <c r="L1045" s="15"/>
      <c r="M1045" s="15"/>
      <c r="N1045" s="15"/>
    </row>
    <row r="1046" spans="11:14" x14ac:dyDescent="0.25">
      <c r="K1046" s="23"/>
      <c r="L1046" s="15"/>
      <c r="M1046" s="15"/>
      <c r="N1046" s="15"/>
    </row>
    <row r="1047" spans="11:14" x14ac:dyDescent="0.25">
      <c r="K1047" s="23"/>
      <c r="L1047" s="15"/>
      <c r="M1047" s="15"/>
      <c r="N1047" s="15"/>
    </row>
    <row r="1048" spans="11:14" x14ac:dyDescent="0.25">
      <c r="K1048" s="23"/>
      <c r="L1048" s="15"/>
      <c r="M1048" s="15"/>
      <c r="N1048" s="15"/>
    </row>
    <row r="1049" spans="11:14" x14ac:dyDescent="0.25">
      <c r="K1049" s="23"/>
      <c r="L1049" s="15"/>
      <c r="M1049" s="15"/>
      <c r="N1049" s="15"/>
    </row>
    <row r="1050" spans="11:14" x14ac:dyDescent="0.25">
      <c r="K1050" s="23"/>
      <c r="L1050" s="15"/>
      <c r="M1050" s="15"/>
      <c r="N1050" s="15"/>
    </row>
    <row r="1051" spans="11:14" x14ac:dyDescent="0.25">
      <c r="K1051" s="23"/>
      <c r="L1051" s="15"/>
      <c r="M1051" s="15"/>
      <c r="N1051" s="15"/>
    </row>
    <row r="1052" spans="11:14" x14ac:dyDescent="0.25">
      <c r="K1052" s="23"/>
      <c r="L1052" s="15"/>
      <c r="M1052" s="15"/>
      <c r="N1052" s="15"/>
    </row>
    <row r="1053" spans="11:14" x14ac:dyDescent="0.25">
      <c r="K1053" s="23"/>
      <c r="L1053" s="15"/>
      <c r="M1053" s="15"/>
      <c r="N1053" s="15"/>
    </row>
    <row r="1054" spans="11:14" x14ac:dyDescent="0.25">
      <c r="K1054" s="23"/>
      <c r="L1054" s="15"/>
      <c r="M1054" s="15"/>
      <c r="N1054" s="15"/>
    </row>
    <row r="1055" spans="11:14" x14ac:dyDescent="0.25">
      <c r="K1055" s="23"/>
      <c r="L1055" s="15"/>
      <c r="M1055" s="15"/>
      <c r="N1055" s="15"/>
    </row>
    <row r="1056" spans="11:14" x14ac:dyDescent="0.25">
      <c r="K1056" s="23"/>
      <c r="L1056" s="15"/>
      <c r="M1056" s="15"/>
      <c r="N1056" s="15"/>
    </row>
    <row r="1057" spans="11:14" x14ac:dyDescent="0.25">
      <c r="K1057" s="23"/>
      <c r="L1057" s="15"/>
      <c r="M1057" s="15"/>
      <c r="N1057" s="15"/>
    </row>
    <row r="1058" spans="11:14" x14ac:dyDescent="0.25">
      <c r="K1058" s="23"/>
      <c r="L1058" s="15"/>
      <c r="M1058" s="15"/>
      <c r="N1058" s="15"/>
    </row>
    <row r="1059" spans="11:14" x14ac:dyDescent="0.25">
      <c r="K1059" s="23"/>
      <c r="L1059" s="15"/>
      <c r="M1059" s="15"/>
      <c r="N1059" s="15"/>
    </row>
    <row r="1060" spans="11:14" x14ac:dyDescent="0.25">
      <c r="K1060" s="23"/>
      <c r="L1060" s="15"/>
      <c r="M1060" s="15"/>
      <c r="N1060" s="15"/>
    </row>
    <row r="1061" spans="11:14" x14ac:dyDescent="0.25">
      <c r="K1061" s="23"/>
      <c r="L1061" s="15"/>
      <c r="M1061" s="15"/>
      <c r="N1061" s="15"/>
    </row>
    <row r="1062" spans="11:14" x14ac:dyDescent="0.25">
      <c r="K1062" s="23"/>
      <c r="L1062" s="15"/>
      <c r="M1062" s="15"/>
      <c r="N1062" s="15"/>
    </row>
    <row r="1063" spans="11:14" x14ac:dyDescent="0.25">
      <c r="K1063" s="23"/>
      <c r="L1063" s="15"/>
      <c r="M1063" s="15"/>
      <c r="N1063" s="15"/>
    </row>
    <row r="1064" spans="11:14" x14ac:dyDescent="0.25">
      <c r="K1064" s="23"/>
      <c r="L1064" s="15"/>
      <c r="M1064" s="15"/>
      <c r="N1064" s="15"/>
    </row>
    <row r="1065" spans="11:14" x14ac:dyDescent="0.25">
      <c r="K1065" s="23"/>
      <c r="L1065" s="15"/>
      <c r="M1065" s="15"/>
      <c r="N1065" s="15"/>
    </row>
    <row r="1066" spans="11:14" x14ac:dyDescent="0.25">
      <c r="K1066" s="23"/>
      <c r="L1066" s="15"/>
      <c r="M1066" s="15"/>
      <c r="N1066" s="15"/>
    </row>
    <row r="1067" spans="11:14" x14ac:dyDescent="0.25">
      <c r="K1067" s="23"/>
      <c r="L1067" s="15"/>
      <c r="M1067" s="15"/>
      <c r="N1067" s="15"/>
    </row>
    <row r="1068" spans="11:14" x14ac:dyDescent="0.25">
      <c r="K1068" s="23"/>
      <c r="L1068" s="15"/>
      <c r="M1068" s="15"/>
      <c r="N1068" s="15"/>
    </row>
    <row r="1069" spans="11:14" x14ac:dyDescent="0.25">
      <c r="K1069" s="23"/>
      <c r="L1069" s="15"/>
      <c r="M1069" s="15"/>
      <c r="N1069" s="15"/>
    </row>
    <row r="1070" spans="11:14" x14ac:dyDescent="0.25">
      <c r="K1070" s="23"/>
      <c r="L1070" s="15"/>
      <c r="M1070" s="15"/>
      <c r="N1070" s="15"/>
    </row>
    <row r="1071" spans="11:14" x14ac:dyDescent="0.25">
      <c r="K1071" s="23"/>
      <c r="L1071" s="15"/>
      <c r="M1071" s="15"/>
      <c r="N1071" s="15"/>
    </row>
    <row r="1072" spans="11:14" x14ac:dyDescent="0.25">
      <c r="K1072" s="23"/>
      <c r="L1072" s="15"/>
      <c r="M1072" s="15"/>
      <c r="N1072" s="15"/>
    </row>
    <row r="1073" spans="11:14" x14ac:dyDescent="0.25">
      <c r="K1073" s="23"/>
      <c r="L1073" s="15"/>
      <c r="M1073" s="15"/>
      <c r="N1073" s="15"/>
    </row>
    <row r="1074" spans="11:14" x14ac:dyDescent="0.25">
      <c r="K1074" s="23"/>
      <c r="L1074" s="15"/>
      <c r="M1074" s="15"/>
      <c r="N1074" s="15"/>
    </row>
    <row r="1075" spans="11:14" x14ac:dyDescent="0.25">
      <c r="K1075" s="23"/>
      <c r="L1075" s="15"/>
      <c r="M1075" s="15"/>
      <c r="N1075" s="15"/>
    </row>
    <row r="1076" spans="11:14" x14ac:dyDescent="0.25">
      <c r="K1076" s="23"/>
      <c r="L1076" s="15"/>
      <c r="M1076" s="15"/>
      <c r="N1076" s="15"/>
    </row>
    <row r="1077" spans="11:14" x14ac:dyDescent="0.25">
      <c r="K1077" s="23"/>
      <c r="L1077" s="15"/>
      <c r="M1077" s="15"/>
      <c r="N1077" s="15"/>
    </row>
    <row r="1078" spans="11:14" x14ac:dyDescent="0.25">
      <c r="K1078" s="23"/>
      <c r="L1078" s="15"/>
      <c r="M1078" s="15"/>
      <c r="N1078" s="15"/>
    </row>
    <row r="1079" spans="11:14" x14ac:dyDescent="0.25">
      <c r="K1079" s="23"/>
      <c r="L1079" s="15"/>
      <c r="M1079" s="15"/>
      <c r="N1079" s="15"/>
    </row>
    <row r="1080" spans="11:14" x14ac:dyDescent="0.25">
      <c r="K1080" s="23"/>
      <c r="L1080" s="15"/>
      <c r="M1080" s="15"/>
      <c r="N1080" s="15"/>
    </row>
    <row r="1081" spans="11:14" x14ac:dyDescent="0.25">
      <c r="K1081" s="23"/>
      <c r="L1081" s="15"/>
      <c r="M1081" s="15"/>
      <c r="N1081" s="15"/>
    </row>
    <row r="1082" spans="11:14" x14ac:dyDescent="0.25">
      <c r="K1082" s="23"/>
      <c r="L1082" s="15"/>
      <c r="M1082" s="15"/>
      <c r="N1082" s="15"/>
    </row>
    <row r="1083" spans="11:14" x14ac:dyDescent="0.25">
      <c r="K1083" s="23"/>
      <c r="L1083" s="15"/>
      <c r="M1083" s="15"/>
      <c r="N1083" s="15"/>
    </row>
    <row r="1084" spans="11:14" x14ac:dyDescent="0.25">
      <c r="K1084" s="23"/>
      <c r="L1084" s="15"/>
      <c r="M1084" s="15"/>
      <c r="N1084" s="15"/>
    </row>
    <row r="1085" spans="11:14" x14ac:dyDescent="0.25">
      <c r="K1085" s="23"/>
      <c r="L1085" s="15"/>
      <c r="M1085" s="15"/>
      <c r="N1085" s="15"/>
    </row>
    <row r="1086" spans="11:14" x14ac:dyDescent="0.25">
      <c r="K1086" s="23"/>
      <c r="L1086" s="15"/>
      <c r="M1086" s="15"/>
      <c r="N1086" s="15"/>
    </row>
    <row r="1087" spans="11:14" x14ac:dyDescent="0.25">
      <c r="K1087" s="23"/>
      <c r="L1087" s="15"/>
      <c r="M1087" s="15"/>
      <c r="N1087" s="15"/>
    </row>
    <row r="1088" spans="11:14" x14ac:dyDescent="0.25">
      <c r="K1088" s="23"/>
      <c r="L1088" s="15"/>
      <c r="M1088" s="15"/>
      <c r="N1088" s="15"/>
    </row>
    <row r="1089" spans="11:14" x14ac:dyDescent="0.25">
      <c r="K1089" s="23"/>
      <c r="L1089" s="15"/>
      <c r="M1089" s="15"/>
      <c r="N1089" s="15"/>
    </row>
    <row r="1090" spans="11:14" x14ac:dyDescent="0.25">
      <c r="K1090" s="23"/>
      <c r="L1090" s="15"/>
      <c r="M1090" s="15"/>
      <c r="N1090" s="15"/>
    </row>
    <row r="1091" spans="11:14" x14ac:dyDescent="0.25">
      <c r="K1091" s="23"/>
      <c r="L1091" s="15"/>
      <c r="M1091" s="15"/>
      <c r="N1091" s="15"/>
    </row>
    <row r="1092" spans="11:14" x14ac:dyDescent="0.25">
      <c r="K1092" s="23"/>
      <c r="L1092" s="15"/>
      <c r="M1092" s="15"/>
      <c r="N1092" s="15"/>
    </row>
    <row r="1093" spans="11:14" x14ac:dyDescent="0.25">
      <c r="K1093" s="23"/>
      <c r="L1093" s="15"/>
      <c r="M1093" s="15"/>
      <c r="N1093" s="15"/>
    </row>
    <row r="1094" spans="11:14" x14ac:dyDescent="0.25">
      <c r="K1094" s="23"/>
      <c r="L1094" s="15"/>
      <c r="M1094" s="15"/>
      <c r="N1094" s="15"/>
    </row>
    <row r="1095" spans="11:14" x14ac:dyDescent="0.25">
      <c r="K1095" s="23"/>
      <c r="L1095" s="15"/>
      <c r="M1095" s="15"/>
      <c r="N1095" s="15"/>
    </row>
    <row r="1096" spans="11:14" x14ac:dyDescent="0.25">
      <c r="K1096" s="23"/>
      <c r="L1096" s="15"/>
      <c r="M1096" s="15"/>
      <c r="N1096" s="15"/>
    </row>
    <row r="1097" spans="11:14" x14ac:dyDescent="0.25">
      <c r="K1097" s="23"/>
      <c r="L1097" s="15"/>
      <c r="M1097" s="15"/>
      <c r="N1097" s="15"/>
    </row>
    <row r="1098" spans="11:14" x14ac:dyDescent="0.25">
      <c r="K1098" s="23"/>
      <c r="L1098" s="15"/>
      <c r="M1098" s="15"/>
      <c r="N1098" s="15"/>
    </row>
    <row r="1099" spans="11:14" x14ac:dyDescent="0.25">
      <c r="K1099" s="23"/>
      <c r="L1099" s="15"/>
      <c r="M1099" s="15"/>
      <c r="N1099" s="15"/>
    </row>
    <row r="1100" spans="11:14" x14ac:dyDescent="0.25">
      <c r="K1100" s="23"/>
      <c r="L1100" s="15"/>
      <c r="M1100" s="15"/>
      <c r="N1100" s="15"/>
    </row>
    <row r="1101" spans="11:14" x14ac:dyDescent="0.25">
      <c r="K1101" s="23"/>
      <c r="L1101" s="15"/>
      <c r="M1101" s="15"/>
      <c r="N1101" s="15"/>
    </row>
    <row r="1102" spans="11:14" x14ac:dyDescent="0.25">
      <c r="K1102" s="23"/>
      <c r="L1102" s="15"/>
      <c r="M1102" s="15"/>
      <c r="N1102" s="15"/>
    </row>
    <row r="1103" spans="11:14" x14ac:dyDescent="0.25">
      <c r="K1103" s="23"/>
      <c r="L1103" s="15"/>
      <c r="M1103" s="15"/>
      <c r="N1103" s="15"/>
    </row>
    <row r="1104" spans="11:14" x14ac:dyDescent="0.25">
      <c r="K1104" s="23"/>
      <c r="L1104" s="15"/>
      <c r="M1104" s="15"/>
      <c r="N1104" s="15"/>
    </row>
    <row r="1105" spans="11:14" x14ac:dyDescent="0.25">
      <c r="K1105" s="23"/>
      <c r="L1105" s="15"/>
      <c r="M1105" s="15"/>
      <c r="N1105" s="15"/>
    </row>
    <row r="1106" spans="11:14" x14ac:dyDescent="0.25">
      <c r="K1106" s="23"/>
      <c r="L1106" s="15"/>
      <c r="M1106" s="15"/>
      <c r="N1106" s="15"/>
    </row>
    <row r="1107" spans="11:14" x14ac:dyDescent="0.25">
      <c r="K1107" s="23"/>
      <c r="L1107" s="15"/>
      <c r="M1107" s="15"/>
      <c r="N1107" s="15"/>
    </row>
    <row r="1108" spans="11:14" x14ac:dyDescent="0.25">
      <c r="K1108" s="23"/>
      <c r="L1108" s="15"/>
      <c r="M1108" s="15"/>
      <c r="N1108" s="15"/>
    </row>
    <row r="1109" spans="11:14" x14ac:dyDescent="0.25">
      <c r="K1109" s="23"/>
      <c r="L1109" s="15"/>
      <c r="M1109" s="15"/>
      <c r="N1109" s="15"/>
    </row>
    <row r="1110" spans="11:14" x14ac:dyDescent="0.25">
      <c r="K1110" s="23"/>
      <c r="L1110" s="15"/>
      <c r="M1110" s="15"/>
      <c r="N1110" s="15"/>
    </row>
    <row r="1111" spans="11:14" x14ac:dyDescent="0.25">
      <c r="K1111" s="23"/>
      <c r="L1111" s="15"/>
      <c r="M1111" s="15"/>
      <c r="N1111" s="15"/>
    </row>
    <row r="1112" spans="11:14" x14ac:dyDescent="0.25">
      <c r="K1112" s="23"/>
      <c r="L1112" s="15"/>
      <c r="M1112" s="15"/>
      <c r="N1112" s="15"/>
    </row>
    <row r="1113" spans="11:14" x14ac:dyDescent="0.25">
      <c r="K1113" s="23"/>
      <c r="L1113" s="15"/>
      <c r="M1113" s="15"/>
      <c r="N1113" s="15"/>
    </row>
    <row r="1114" spans="11:14" x14ac:dyDescent="0.25">
      <c r="K1114" s="23"/>
      <c r="L1114" s="15"/>
      <c r="M1114" s="15"/>
      <c r="N1114" s="15"/>
    </row>
    <row r="1115" spans="11:14" x14ac:dyDescent="0.25">
      <c r="K1115" s="23"/>
      <c r="L1115" s="15"/>
      <c r="M1115" s="15"/>
      <c r="N1115" s="15"/>
    </row>
    <row r="1116" spans="11:14" x14ac:dyDescent="0.25">
      <c r="K1116" s="23"/>
      <c r="L1116" s="15"/>
      <c r="M1116" s="15"/>
      <c r="N1116" s="15"/>
    </row>
    <row r="1117" spans="11:14" x14ac:dyDescent="0.25">
      <c r="K1117" s="23"/>
      <c r="L1117" s="15"/>
      <c r="M1117" s="15"/>
      <c r="N1117" s="15"/>
    </row>
    <row r="1118" spans="11:14" x14ac:dyDescent="0.25">
      <c r="K1118" s="23"/>
      <c r="L1118" s="15"/>
      <c r="M1118" s="15"/>
      <c r="N1118" s="15"/>
    </row>
    <row r="1119" spans="11:14" x14ac:dyDescent="0.25">
      <c r="K1119" s="23"/>
      <c r="L1119" s="15"/>
      <c r="M1119" s="15"/>
      <c r="N1119" s="15"/>
    </row>
    <row r="1120" spans="11:14" x14ac:dyDescent="0.25">
      <c r="K1120" s="23"/>
      <c r="L1120" s="15"/>
      <c r="M1120" s="15"/>
      <c r="N1120" s="15"/>
    </row>
    <row r="1121" spans="11:14" x14ac:dyDescent="0.25">
      <c r="K1121" s="23"/>
      <c r="L1121" s="15"/>
      <c r="M1121" s="15"/>
      <c r="N1121" s="15"/>
    </row>
    <row r="1122" spans="11:14" x14ac:dyDescent="0.25">
      <c r="K1122" s="23"/>
      <c r="L1122" s="15"/>
      <c r="M1122" s="15"/>
      <c r="N1122" s="15"/>
    </row>
    <row r="1123" spans="11:14" x14ac:dyDescent="0.25">
      <c r="K1123" s="23"/>
      <c r="L1123" s="15"/>
      <c r="M1123" s="15"/>
      <c r="N1123" s="15"/>
    </row>
    <row r="1124" spans="11:14" x14ac:dyDescent="0.25">
      <c r="K1124" s="23"/>
      <c r="L1124" s="15"/>
      <c r="M1124" s="15"/>
      <c r="N1124" s="15"/>
    </row>
    <row r="1125" spans="11:14" x14ac:dyDescent="0.25">
      <c r="K1125" s="23"/>
      <c r="L1125" s="15"/>
      <c r="M1125" s="15"/>
      <c r="N1125" s="15"/>
    </row>
    <row r="1126" spans="11:14" x14ac:dyDescent="0.25">
      <c r="K1126" s="23"/>
      <c r="L1126" s="15"/>
      <c r="M1126" s="15"/>
      <c r="N1126" s="15"/>
    </row>
    <row r="1127" spans="11:14" x14ac:dyDescent="0.25">
      <c r="K1127" s="23"/>
      <c r="L1127" s="15"/>
      <c r="M1127" s="15"/>
      <c r="N1127" s="15"/>
    </row>
    <row r="1128" spans="11:14" x14ac:dyDescent="0.25">
      <c r="K1128" s="23"/>
      <c r="L1128" s="15"/>
      <c r="M1128" s="15"/>
      <c r="N1128" s="15"/>
    </row>
    <row r="1129" spans="11:14" x14ac:dyDescent="0.25">
      <c r="K1129" s="23"/>
      <c r="L1129" s="15"/>
      <c r="M1129" s="15"/>
      <c r="N1129" s="15"/>
    </row>
    <row r="1130" spans="11:14" x14ac:dyDescent="0.25">
      <c r="K1130" s="23"/>
      <c r="L1130" s="15"/>
      <c r="M1130" s="15"/>
      <c r="N1130" s="15"/>
    </row>
    <row r="1131" spans="11:14" x14ac:dyDescent="0.25">
      <c r="K1131" s="23"/>
      <c r="L1131" s="15"/>
      <c r="M1131" s="15"/>
      <c r="N1131" s="15"/>
    </row>
    <row r="1132" spans="11:14" x14ac:dyDescent="0.25">
      <c r="K1132" s="23"/>
      <c r="L1132" s="15"/>
      <c r="M1132" s="15"/>
      <c r="N1132" s="15"/>
    </row>
    <row r="1133" spans="11:14" x14ac:dyDescent="0.25">
      <c r="K1133" s="23"/>
      <c r="L1133" s="15"/>
      <c r="M1133" s="15"/>
      <c r="N1133" s="15"/>
    </row>
    <row r="1134" spans="11:14" x14ac:dyDescent="0.25">
      <c r="K1134" s="23"/>
      <c r="L1134" s="15"/>
      <c r="M1134" s="15"/>
      <c r="N1134" s="15"/>
    </row>
    <row r="1135" spans="11:14" x14ac:dyDescent="0.25">
      <c r="K1135" s="23"/>
      <c r="L1135" s="15"/>
      <c r="M1135" s="15"/>
      <c r="N1135" s="15"/>
    </row>
    <row r="1136" spans="11:14" x14ac:dyDescent="0.25">
      <c r="K1136" s="23"/>
      <c r="L1136" s="15"/>
      <c r="M1136" s="15"/>
      <c r="N1136" s="15"/>
    </row>
    <row r="1137" spans="11:14" x14ac:dyDescent="0.25">
      <c r="K1137" s="23"/>
      <c r="L1137" s="15"/>
      <c r="M1137" s="15"/>
      <c r="N1137" s="15"/>
    </row>
    <row r="1138" spans="11:14" x14ac:dyDescent="0.25">
      <c r="K1138" s="23"/>
      <c r="L1138" s="15"/>
      <c r="M1138" s="15"/>
      <c r="N1138" s="15"/>
    </row>
    <row r="1139" spans="11:14" x14ac:dyDescent="0.25">
      <c r="K1139" s="23"/>
      <c r="L1139" s="15"/>
      <c r="M1139" s="15"/>
      <c r="N1139" s="15"/>
    </row>
    <row r="1140" spans="11:14" x14ac:dyDescent="0.25">
      <c r="K1140" s="23"/>
      <c r="L1140" s="15"/>
      <c r="M1140" s="15"/>
      <c r="N1140" s="15"/>
    </row>
    <row r="1141" spans="11:14" x14ac:dyDescent="0.25">
      <c r="K1141" s="23"/>
      <c r="L1141" s="15"/>
      <c r="M1141" s="15"/>
      <c r="N1141" s="15"/>
    </row>
    <row r="1142" spans="11:14" x14ac:dyDescent="0.25">
      <c r="K1142" s="23"/>
      <c r="L1142" s="15"/>
      <c r="M1142" s="15"/>
      <c r="N1142" s="15"/>
    </row>
    <row r="1143" spans="11:14" x14ac:dyDescent="0.25">
      <c r="K1143" s="23"/>
      <c r="L1143" s="15"/>
      <c r="M1143" s="15"/>
      <c r="N1143" s="15"/>
    </row>
    <row r="1144" spans="11:14" x14ac:dyDescent="0.25">
      <c r="K1144" s="23"/>
      <c r="L1144" s="15"/>
      <c r="M1144" s="15"/>
      <c r="N1144" s="15"/>
    </row>
    <row r="1145" spans="11:14" x14ac:dyDescent="0.25">
      <c r="K1145" s="23"/>
      <c r="L1145" s="15"/>
      <c r="M1145" s="15"/>
      <c r="N1145" s="15"/>
    </row>
    <row r="1146" spans="11:14" x14ac:dyDescent="0.25">
      <c r="K1146" s="23"/>
      <c r="L1146" s="15"/>
      <c r="M1146" s="15"/>
      <c r="N1146" s="15"/>
    </row>
    <row r="1147" spans="11:14" x14ac:dyDescent="0.25">
      <c r="K1147" s="23"/>
      <c r="L1147" s="15"/>
      <c r="M1147" s="15"/>
      <c r="N1147" s="15"/>
    </row>
    <row r="1148" spans="11:14" x14ac:dyDescent="0.25">
      <c r="K1148" s="23"/>
      <c r="L1148" s="15"/>
      <c r="M1148" s="15"/>
      <c r="N1148" s="15"/>
    </row>
    <row r="1149" spans="11:14" x14ac:dyDescent="0.25">
      <c r="K1149" s="23"/>
      <c r="L1149" s="15"/>
      <c r="M1149" s="15"/>
      <c r="N1149" s="15"/>
    </row>
    <row r="1150" spans="11:14" x14ac:dyDescent="0.25">
      <c r="K1150" s="23"/>
      <c r="L1150" s="15"/>
      <c r="M1150" s="15"/>
      <c r="N1150" s="15"/>
    </row>
    <row r="1151" spans="11:14" x14ac:dyDescent="0.25">
      <c r="K1151" s="23"/>
      <c r="L1151" s="15"/>
      <c r="M1151" s="15"/>
      <c r="N1151" s="15"/>
    </row>
    <row r="1152" spans="11:14" x14ac:dyDescent="0.25">
      <c r="K1152" s="23"/>
      <c r="L1152" s="15"/>
      <c r="M1152" s="15"/>
      <c r="N1152" s="15"/>
    </row>
    <row r="1153" spans="11:14" x14ac:dyDescent="0.25">
      <c r="K1153" s="23"/>
      <c r="L1153" s="15"/>
      <c r="M1153" s="15"/>
      <c r="N1153" s="15"/>
    </row>
    <row r="1154" spans="11:14" x14ac:dyDescent="0.25">
      <c r="K1154" s="23"/>
      <c r="L1154" s="15"/>
      <c r="M1154" s="15"/>
      <c r="N1154" s="15"/>
    </row>
    <row r="1155" spans="11:14" x14ac:dyDescent="0.25">
      <c r="K1155" s="23"/>
      <c r="L1155" s="15"/>
      <c r="M1155" s="15"/>
      <c r="N1155" s="15"/>
    </row>
    <row r="1156" spans="11:14" x14ac:dyDescent="0.25">
      <c r="K1156" s="23"/>
      <c r="L1156" s="15"/>
      <c r="M1156" s="15"/>
      <c r="N1156" s="15"/>
    </row>
    <row r="1157" spans="11:14" x14ac:dyDescent="0.25">
      <c r="K1157" s="23"/>
      <c r="L1157" s="15"/>
      <c r="M1157" s="15"/>
      <c r="N1157" s="15"/>
    </row>
    <row r="1158" spans="11:14" x14ac:dyDescent="0.25">
      <c r="K1158" s="23"/>
      <c r="L1158" s="15"/>
      <c r="M1158" s="15"/>
      <c r="N1158" s="15"/>
    </row>
    <row r="1159" spans="11:14" x14ac:dyDescent="0.25">
      <c r="K1159" s="23"/>
      <c r="L1159" s="15"/>
      <c r="M1159" s="15"/>
      <c r="N1159" s="15"/>
    </row>
    <row r="1160" spans="11:14" x14ac:dyDescent="0.25">
      <c r="K1160" s="23"/>
      <c r="L1160" s="15"/>
      <c r="M1160" s="15"/>
      <c r="N1160" s="15"/>
    </row>
    <row r="1161" spans="11:14" x14ac:dyDescent="0.25">
      <c r="K1161" s="23"/>
      <c r="L1161" s="15"/>
      <c r="M1161" s="15"/>
      <c r="N1161" s="15"/>
    </row>
    <row r="1162" spans="11:14" x14ac:dyDescent="0.25">
      <c r="K1162" s="23"/>
      <c r="L1162" s="15"/>
      <c r="M1162" s="15"/>
      <c r="N1162" s="15"/>
    </row>
    <row r="1163" spans="11:14" x14ac:dyDescent="0.25">
      <c r="K1163" s="23"/>
      <c r="L1163" s="15"/>
      <c r="M1163" s="15"/>
      <c r="N1163" s="15"/>
    </row>
    <row r="1164" spans="11:14" x14ac:dyDescent="0.25">
      <c r="K1164" s="23"/>
      <c r="L1164" s="15"/>
      <c r="M1164" s="15"/>
      <c r="N1164" s="15"/>
    </row>
    <row r="1165" spans="11:14" x14ac:dyDescent="0.25">
      <c r="K1165" s="23"/>
      <c r="L1165" s="15"/>
      <c r="M1165" s="15"/>
      <c r="N1165" s="15"/>
    </row>
    <row r="1166" spans="11:14" x14ac:dyDescent="0.25">
      <c r="K1166" s="23"/>
      <c r="L1166" s="15"/>
      <c r="M1166" s="15"/>
      <c r="N1166" s="15"/>
    </row>
    <row r="1167" spans="11:14" x14ac:dyDescent="0.25">
      <c r="K1167" s="23"/>
      <c r="L1167" s="15"/>
      <c r="M1167" s="15"/>
      <c r="N1167" s="15"/>
    </row>
    <row r="1168" spans="11:14" x14ac:dyDescent="0.25">
      <c r="K1168" s="23"/>
      <c r="L1168" s="15"/>
      <c r="M1168" s="15"/>
      <c r="N1168" s="15"/>
    </row>
    <row r="1169" spans="11:14" x14ac:dyDescent="0.25">
      <c r="K1169" s="23"/>
      <c r="L1169" s="15"/>
      <c r="M1169" s="15"/>
      <c r="N1169" s="15"/>
    </row>
    <row r="1170" spans="11:14" x14ac:dyDescent="0.25">
      <c r="K1170" s="23"/>
      <c r="L1170" s="15"/>
      <c r="M1170" s="15"/>
      <c r="N1170" s="15"/>
    </row>
    <row r="1171" spans="11:14" x14ac:dyDescent="0.25">
      <c r="K1171" s="23"/>
      <c r="L1171" s="15"/>
      <c r="M1171" s="15"/>
      <c r="N1171" s="15"/>
    </row>
    <row r="1172" spans="11:14" x14ac:dyDescent="0.25">
      <c r="K1172" s="23"/>
      <c r="L1172" s="15"/>
      <c r="M1172" s="15"/>
      <c r="N1172" s="15"/>
    </row>
    <row r="1173" spans="11:14" x14ac:dyDescent="0.25">
      <c r="K1173" s="23"/>
      <c r="L1173" s="15"/>
      <c r="M1173" s="15"/>
      <c r="N1173" s="15"/>
    </row>
    <row r="1174" spans="11:14" x14ac:dyDescent="0.25">
      <c r="K1174" s="23"/>
      <c r="L1174" s="15"/>
      <c r="M1174" s="15"/>
      <c r="N1174" s="15"/>
    </row>
    <row r="1175" spans="11:14" x14ac:dyDescent="0.25">
      <c r="K1175" s="23"/>
      <c r="L1175" s="15"/>
      <c r="M1175" s="15"/>
      <c r="N1175" s="15"/>
    </row>
    <row r="1176" spans="11:14" x14ac:dyDescent="0.25">
      <c r="K1176" s="23"/>
      <c r="L1176" s="15"/>
      <c r="M1176" s="15"/>
      <c r="N1176" s="15"/>
    </row>
    <row r="1177" spans="11:14" x14ac:dyDescent="0.25">
      <c r="K1177" s="23"/>
      <c r="L1177" s="15"/>
      <c r="M1177" s="15"/>
      <c r="N1177" s="15"/>
    </row>
    <row r="1178" spans="11:14" x14ac:dyDescent="0.25">
      <c r="K1178" s="23"/>
      <c r="L1178" s="15"/>
      <c r="M1178" s="15"/>
      <c r="N1178" s="15"/>
    </row>
    <row r="1179" spans="11:14" x14ac:dyDescent="0.25">
      <c r="K1179" s="23"/>
      <c r="L1179" s="15"/>
      <c r="M1179" s="15"/>
      <c r="N1179" s="15"/>
    </row>
    <row r="1180" spans="11:14" x14ac:dyDescent="0.25">
      <c r="K1180" s="23"/>
      <c r="L1180" s="15"/>
      <c r="M1180" s="15"/>
      <c r="N1180" s="15"/>
    </row>
    <row r="1181" spans="11:14" x14ac:dyDescent="0.25">
      <c r="K1181" s="23"/>
      <c r="L1181" s="15"/>
      <c r="M1181" s="15"/>
      <c r="N1181" s="15"/>
    </row>
    <row r="1182" spans="11:14" x14ac:dyDescent="0.25">
      <c r="K1182" s="23"/>
      <c r="L1182" s="15"/>
      <c r="M1182" s="15"/>
      <c r="N1182" s="15"/>
    </row>
    <row r="1183" spans="11:14" x14ac:dyDescent="0.25">
      <c r="K1183" s="23"/>
      <c r="L1183" s="15"/>
      <c r="M1183" s="15"/>
      <c r="N1183" s="15"/>
    </row>
    <row r="1184" spans="11:14" x14ac:dyDescent="0.25">
      <c r="K1184" s="23"/>
      <c r="L1184" s="15"/>
      <c r="M1184" s="15"/>
      <c r="N1184" s="15"/>
    </row>
    <row r="1185" spans="11:14" x14ac:dyDescent="0.25">
      <c r="K1185" s="23"/>
      <c r="L1185" s="15"/>
      <c r="M1185" s="15"/>
      <c r="N1185" s="15"/>
    </row>
    <row r="1186" spans="11:14" x14ac:dyDescent="0.25">
      <c r="K1186" s="23"/>
      <c r="L1186" s="15"/>
      <c r="M1186" s="15"/>
      <c r="N1186" s="15"/>
    </row>
    <row r="1187" spans="11:14" x14ac:dyDescent="0.25">
      <c r="K1187" s="23"/>
      <c r="L1187" s="15"/>
      <c r="M1187" s="15"/>
      <c r="N1187" s="15"/>
    </row>
    <row r="1188" spans="11:14" x14ac:dyDescent="0.25">
      <c r="K1188" s="23"/>
      <c r="L1188" s="15"/>
      <c r="M1188" s="15"/>
      <c r="N1188" s="15"/>
    </row>
    <row r="1189" spans="11:14" x14ac:dyDescent="0.25">
      <c r="K1189" s="23"/>
      <c r="L1189" s="15"/>
      <c r="M1189" s="15"/>
      <c r="N1189" s="15"/>
    </row>
    <row r="1190" spans="11:14" x14ac:dyDescent="0.25">
      <c r="K1190" s="23"/>
      <c r="L1190" s="15"/>
      <c r="M1190" s="15"/>
      <c r="N1190" s="15"/>
    </row>
    <row r="1191" spans="11:14" x14ac:dyDescent="0.25">
      <c r="K1191" s="23"/>
      <c r="L1191" s="15"/>
      <c r="M1191" s="15"/>
      <c r="N1191" s="15"/>
    </row>
    <row r="1192" spans="11:14" x14ac:dyDescent="0.25">
      <c r="K1192" s="23"/>
      <c r="L1192" s="15"/>
      <c r="M1192" s="15"/>
      <c r="N1192" s="15"/>
    </row>
    <row r="1193" spans="11:14" x14ac:dyDescent="0.25">
      <c r="K1193" s="72"/>
      <c r="L1193" s="18"/>
      <c r="M1193" s="18"/>
    </row>
    <row r="1194" spans="11:14" x14ac:dyDescent="0.25">
      <c r="K1194" s="72"/>
      <c r="L1194" s="18"/>
      <c r="M1194" s="18"/>
    </row>
    <row r="1195" spans="11:14" x14ac:dyDescent="0.25">
      <c r="K1195" s="72"/>
      <c r="L1195" s="18"/>
      <c r="M1195" s="18"/>
    </row>
    <row r="1196" spans="11:14" x14ac:dyDescent="0.25">
      <c r="K1196" s="72"/>
      <c r="L1196" s="18"/>
      <c r="M1196" s="18"/>
    </row>
    <row r="1197" spans="11:14" x14ac:dyDescent="0.25">
      <c r="K1197" s="72"/>
      <c r="L1197" s="18"/>
      <c r="M1197" s="18"/>
    </row>
    <row r="1198" spans="11:14" x14ac:dyDescent="0.25">
      <c r="K1198" s="72"/>
      <c r="L1198" s="18"/>
      <c r="M1198" s="18"/>
    </row>
    <row r="1199" spans="11:14" x14ac:dyDescent="0.25">
      <c r="K1199" s="72"/>
      <c r="L1199" s="18"/>
      <c r="M1199" s="18"/>
    </row>
    <row r="1200" spans="11:14" x14ac:dyDescent="0.25">
      <c r="K1200" s="72"/>
      <c r="L1200" s="18"/>
      <c r="M1200" s="18"/>
    </row>
    <row r="1201" spans="11:13" x14ac:dyDescent="0.25">
      <c r="K1201" s="72"/>
      <c r="L1201" s="18"/>
      <c r="M1201" s="18"/>
    </row>
    <row r="1202" spans="11:13" x14ac:dyDescent="0.25">
      <c r="K1202" s="72"/>
      <c r="L1202" s="18"/>
      <c r="M1202" s="18"/>
    </row>
    <row r="1203" spans="11:13" x14ac:dyDescent="0.25">
      <c r="K1203" s="72"/>
      <c r="L1203" s="18"/>
      <c r="M1203" s="18"/>
    </row>
    <row r="1204" spans="11:13" x14ac:dyDescent="0.25">
      <c r="K1204" s="72"/>
      <c r="L1204" s="18"/>
      <c r="M1204" s="18"/>
    </row>
    <row r="1205" spans="11:13" x14ac:dyDescent="0.25">
      <c r="K1205" s="72"/>
      <c r="L1205" s="18"/>
      <c r="M1205" s="18"/>
    </row>
    <row r="1206" spans="11:13" x14ac:dyDescent="0.25">
      <c r="K1206" s="72"/>
      <c r="L1206" s="18"/>
      <c r="M1206" s="18"/>
    </row>
    <row r="1207" spans="11:13" x14ac:dyDescent="0.25">
      <c r="K1207" s="72"/>
      <c r="L1207" s="18"/>
      <c r="M1207" s="18"/>
    </row>
    <row r="1208" spans="11:13" x14ac:dyDescent="0.25">
      <c r="K1208" s="72"/>
      <c r="L1208" s="18"/>
      <c r="M1208" s="18"/>
    </row>
    <row r="1209" spans="11:13" x14ac:dyDescent="0.25">
      <c r="K1209" s="72"/>
      <c r="L1209" s="18"/>
      <c r="M1209" s="18"/>
    </row>
    <row r="1210" spans="11:13" x14ac:dyDescent="0.25">
      <c r="K1210" s="72"/>
      <c r="L1210" s="18"/>
      <c r="M1210" s="18"/>
    </row>
    <row r="1211" spans="11:13" x14ac:dyDescent="0.25">
      <c r="K1211" s="72"/>
      <c r="L1211" s="18"/>
      <c r="M1211" s="18"/>
    </row>
    <row r="1212" spans="11:13" x14ac:dyDescent="0.25">
      <c r="K1212" s="72"/>
      <c r="L1212" s="18"/>
      <c r="M1212" s="18"/>
    </row>
    <row r="1213" spans="11:13" x14ac:dyDescent="0.25">
      <c r="K1213" s="72"/>
      <c r="L1213" s="18"/>
      <c r="M1213" s="18"/>
    </row>
    <row r="1214" spans="11:13" x14ac:dyDescent="0.25">
      <c r="K1214" s="72"/>
      <c r="L1214" s="18"/>
      <c r="M1214" s="18"/>
    </row>
    <row r="1215" spans="11:13" x14ac:dyDescent="0.25">
      <c r="K1215" s="72"/>
      <c r="L1215" s="18"/>
      <c r="M1215" s="18"/>
    </row>
    <row r="1216" spans="11:13" x14ac:dyDescent="0.25">
      <c r="K1216" s="72"/>
      <c r="L1216" s="18"/>
      <c r="M1216" s="18"/>
    </row>
    <row r="1217" spans="11:13" x14ac:dyDescent="0.25">
      <c r="K1217" s="72"/>
      <c r="L1217" s="18"/>
      <c r="M1217" s="18"/>
    </row>
    <row r="1218" spans="11:13" x14ac:dyDescent="0.25">
      <c r="K1218" s="72"/>
      <c r="L1218" s="18"/>
      <c r="M1218" s="18"/>
    </row>
    <row r="1219" spans="11:13" x14ac:dyDescent="0.25">
      <c r="K1219" s="72"/>
      <c r="L1219" s="18"/>
      <c r="M1219" s="18"/>
    </row>
    <row r="1220" spans="11:13" x14ac:dyDescent="0.25">
      <c r="K1220" s="72"/>
      <c r="L1220" s="18"/>
      <c r="M1220" s="18"/>
    </row>
    <row r="1221" spans="11:13" x14ac:dyDescent="0.25">
      <c r="K1221" s="72"/>
      <c r="L1221" s="18"/>
      <c r="M1221" s="18"/>
    </row>
    <row r="1222" spans="11:13" x14ac:dyDescent="0.25">
      <c r="K1222" s="72"/>
      <c r="L1222" s="18"/>
      <c r="M1222" s="18"/>
    </row>
    <row r="1223" spans="11:13" x14ac:dyDescent="0.25">
      <c r="K1223" s="72"/>
      <c r="L1223" s="18"/>
      <c r="M1223" s="18"/>
    </row>
    <row r="1224" spans="11:13" x14ac:dyDescent="0.25">
      <c r="K1224" s="72"/>
      <c r="L1224" s="18"/>
      <c r="M1224" s="18"/>
    </row>
    <row r="1225" spans="11:13" x14ac:dyDescent="0.25">
      <c r="K1225" s="72"/>
      <c r="L1225" s="18"/>
      <c r="M1225" s="18"/>
    </row>
    <row r="1226" spans="11:13" x14ac:dyDescent="0.25">
      <c r="K1226" s="72"/>
      <c r="L1226" s="18"/>
      <c r="M1226" s="18"/>
    </row>
    <row r="1227" spans="11:13" x14ac:dyDescent="0.25">
      <c r="K1227" s="72"/>
      <c r="L1227" s="18"/>
      <c r="M1227" s="18"/>
    </row>
    <row r="1228" spans="11:13" x14ac:dyDescent="0.25">
      <c r="K1228" s="72"/>
      <c r="L1228" s="18"/>
      <c r="M1228" s="18"/>
    </row>
    <row r="1229" spans="11:13" x14ac:dyDescent="0.25">
      <c r="K1229" s="72"/>
      <c r="L1229" s="18"/>
      <c r="M1229" s="18"/>
    </row>
    <row r="1230" spans="11:13" x14ac:dyDescent="0.25">
      <c r="K1230" s="72"/>
      <c r="L1230" s="18"/>
      <c r="M1230" s="18"/>
    </row>
    <row r="1231" spans="11:13" x14ac:dyDescent="0.25">
      <c r="K1231" s="72"/>
      <c r="L1231" s="18"/>
      <c r="M1231" s="18"/>
    </row>
    <row r="1232" spans="11:13" x14ac:dyDescent="0.25">
      <c r="K1232" s="72"/>
      <c r="L1232" s="18"/>
      <c r="M1232" s="18"/>
    </row>
    <row r="1233" spans="11:13" x14ac:dyDescent="0.25">
      <c r="K1233" s="72"/>
      <c r="L1233" s="18"/>
      <c r="M1233" s="18"/>
    </row>
    <row r="1234" spans="11:13" x14ac:dyDescent="0.25">
      <c r="K1234" s="72"/>
      <c r="L1234" s="18"/>
      <c r="M1234" s="18"/>
    </row>
    <row r="1235" spans="11:13" x14ac:dyDescent="0.25">
      <c r="K1235" s="72"/>
      <c r="L1235" s="18"/>
      <c r="M1235" s="18"/>
    </row>
    <row r="1236" spans="11:13" x14ac:dyDescent="0.25">
      <c r="K1236" s="72"/>
      <c r="L1236" s="18"/>
      <c r="M1236" s="18"/>
    </row>
    <row r="1237" spans="11:13" x14ac:dyDescent="0.25">
      <c r="K1237" s="72"/>
      <c r="L1237" s="18"/>
      <c r="M1237" s="18"/>
    </row>
    <row r="1238" spans="11:13" x14ac:dyDescent="0.25">
      <c r="K1238" s="72"/>
      <c r="L1238" s="18"/>
      <c r="M1238" s="18"/>
    </row>
    <row r="1239" spans="11:13" x14ac:dyDescent="0.25">
      <c r="K1239" s="72"/>
      <c r="L1239" s="18"/>
      <c r="M1239" s="18"/>
    </row>
    <row r="1240" spans="11:13" x14ac:dyDescent="0.25">
      <c r="K1240" s="72"/>
      <c r="L1240" s="18"/>
      <c r="M1240" s="18"/>
    </row>
    <row r="1241" spans="11:13" x14ac:dyDescent="0.25">
      <c r="K1241" s="72"/>
      <c r="L1241" s="18"/>
      <c r="M1241" s="18"/>
    </row>
    <row r="1242" spans="11:13" x14ac:dyDescent="0.25">
      <c r="K1242" s="72"/>
      <c r="L1242" s="18"/>
      <c r="M1242" s="18"/>
    </row>
    <row r="1243" spans="11:13" x14ac:dyDescent="0.25">
      <c r="K1243" s="72"/>
      <c r="L1243" s="18"/>
      <c r="M1243" s="18"/>
    </row>
    <row r="1244" spans="11:13" x14ac:dyDescent="0.25">
      <c r="K1244" s="72"/>
      <c r="L1244" s="18"/>
      <c r="M1244" s="18"/>
    </row>
    <row r="1245" spans="11:13" x14ac:dyDescent="0.25">
      <c r="K1245" s="72"/>
      <c r="L1245" s="18"/>
      <c r="M1245" s="18"/>
    </row>
    <row r="1246" spans="11:13" x14ac:dyDescent="0.25">
      <c r="K1246" s="72"/>
      <c r="L1246" s="18"/>
      <c r="M1246" s="18"/>
    </row>
    <row r="1247" spans="11:13" x14ac:dyDescent="0.25">
      <c r="K1247" s="72"/>
      <c r="L1247" s="18"/>
      <c r="M1247" s="18"/>
    </row>
    <row r="1248" spans="11:13" x14ac:dyDescent="0.25">
      <c r="K1248" s="72"/>
      <c r="L1248" s="18"/>
      <c r="M1248" s="18"/>
    </row>
    <row r="1249" spans="11:13" x14ac:dyDescent="0.25">
      <c r="K1249" s="72"/>
      <c r="L1249" s="18"/>
      <c r="M1249" s="18"/>
    </row>
    <row r="1250" spans="11:13" x14ac:dyDescent="0.25">
      <c r="K1250" s="72"/>
      <c r="L1250" s="18"/>
      <c r="M1250" s="18"/>
    </row>
    <row r="1251" spans="11:13" x14ac:dyDescent="0.25">
      <c r="K1251" s="72"/>
      <c r="L1251" s="18"/>
      <c r="M1251" s="18"/>
    </row>
    <row r="1252" spans="11:13" x14ac:dyDescent="0.25">
      <c r="K1252" s="72"/>
      <c r="L1252" s="18"/>
      <c r="M1252" s="18"/>
    </row>
    <row r="1253" spans="11:13" x14ac:dyDescent="0.25">
      <c r="K1253" s="72"/>
      <c r="L1253" s="18"/>
      <c r="M1253" s="18"/>
    </row>
    <row r="1254" spans="11:13" x14ac:dyDescent="0.25">
      <c r="K1254" s="72"/>
      <c r="L1254" s="18"/>
      <c r="M1254" s="18"/>
    </row>
    <row r="1255" spans="11:13" x14ac:dyDescent="0.25">
      <c r="K1255" s="72"/>
      <c r="L1255" s="18"/>
      <c r="M1255" s="18"/>
    </row>
    <row r="1256" spans="11:13" x14ac:dyDescent="0.25">
      <c r="K1256" s="72"/>
      <c r="L1256" s="18"/>
      <c r="M1256" s="18"/>
    </row>
    <row r="1257" spans="11:13" x14ac:dyDescent="0.25">
      <c r="K1257" s="72"/>
      <c r="L1257" s="18"/>
      <c r="M1257" s="18"/>
    </row>
    <row r="1258" spans="11:13" x14ac:dyDescent="0.25">
      <c r="K1258" s="72"/>
      <c r="L1258" s="18"/>
      <c r="M1258" s="18"/>
    </row>
    <row r="1259" spans="11:13" x14ac:dyDescent="0.25">
      <c r="K1259" s="72"/>
      <c r="L1259" s="18"/>
      <c r="M1259" s="18"/>
    </row>
    <row r="1260" spans="11:13" x14ac:dyDescent="0.25">
      <c r="K1260" s="72"/>
      <c r="L1260" s="18"/>
      <c r="M1260" s="18"/>
    </row>
    <row r="1261" spans="11:13" x14ac:dyDescent="0.25">
      <c r="K1261" s="72"/>
      <c r="L1261" s="18"/>
      <c r="M1261" s="18"/>
    </row>
    <row r="1262" spans="11:13" x14ac:dyDescent="0.25">
      <c r="K1262" s="72"/>
      <c r="L1262" s="18"/>
      <c r="M1262" s="18"/>
    </row>
    <row r="1263" spans="11:13" x14ac:dyDescent="0.25">
      <c r="K1263" s="72"/>
      <c r="L1263" s="18"/>
      <c r="M1263" s="18"/>
    </row>
    <row r="1264" spans="11:13" x14ac:dyDescent="0.25">
      <c r="K1264" s="72"/>
      <c r="L1264" s="18"/>
      <c r="M1264" s="18"/>
    </row>
    <row r="1265" spans="11:13" x14ac:dyDescent="0.25">
      <c r="K1265" s="72"/>
      <c r="L1265" s="18"/>
      <c r="M1265" s="18"/>
    </row>
    <row r="1266" spans="11:13" x14ac:dyDescent="0.25">
      <c r="K1266" s="72"/>
      <c r="L1266" s="18"/>
      <c r="M1266" s="18"/>
    </row>
    <row r="1267" spans="11:13" x14ac:dyDescent="0.25">
      <c r="K1267" s="72"/>
      <c r="L1267" s="18"/>
      <c r="M1267" s="18"/>
    </row>
    <row r="1268" spans="11:13" x14ac:dyDescent="0.25">
      <c r="K1268" s="72"/>
      <c r="L1268" s="18"/>
      <c r="M1268" s="18"/>
    </row>
    <row r="1269" spans="11:13" x14ac:dyDescent="0.25">
      <c r="K1269" s="72"/>
      <c r="L1269" s="18"/>
      <c r="M1269" s="18"/>
    </row>
    <row r="1270" spans="11:13" x14ac:dyDescent="0.25">
      <c r="K1270" s="72"/>
      <c r="L1270" s="18"/>
      <c r="M1270" s="18"/>
    </row>
    <row r="1271" spans="11:13" x14ac:dyDescent="0.25">
      <c r="K1271" s="72"/>
      <c r="L1271" s="18"/>
      <c r="M1271" s="18"/>
    </row>
    <row r="1272" spans="11:13" x14ac:dyDescent="0.25">
      <c r="K1272" s="72"/>
      <c r="L1272" s="18"/>
      <c r="M1272" s="18"/>
    </row>
    <row r="1273" spans="11:13" x14ac:dyDescent="0.25">
      <c r="K1273" s="72"/>
      <c r="L1273" s="18"/>
      <c r="M1273" s="18"/>
    </row>
    <row r="1274" spans="11:13" x14ac:dyDescent="0.25">
      <c r="K1274" s="72"/>
      <c r="L1274" s="18"/>
      <c r="M1274" s="18"/>
    </row>
    <row r="1275" spans="11:13" x14ac:dyDescent="0.25">
      <c r="K1275" s="72"/>
      <c r="L1275" s="18"/>
      <c r="M1275" s="18"/>
    </row>
    <row r="1276" spans="11:13" x14ac:dyDescent="0.25">
      <c r="K1276" s="72"/>
      <c r="L1276" s="18"/>
      <c r="M1276" s="18"/>
    </row>
    <row r="1277" spans="11:13" x14ac:dyDescent="0.25">
      <c r="K1277" s="72"/>
      <c r="L1277" s="18"/>
      <c r="M1277" s="18"/>
    </row>
    <row r="1278" spans="11:13" x14ac:dyDescent="0.25">
      <c r="K1278" s="72"/>
      <c r="L1278" s="18"/>
      <c r="M1278" s="18"/>
    </row>
    <row r="1279" spans="11:13" x14ac:dyDescent="0.25">
      <c r="K1279" s="72"/>
      <c r="L1279" s="18"/>
      <c r="M1279" s="18"/>
    </row>
    <row r="1280" spans="11:13" x14ac:dyDescent="0.25">
      <c r="K1280" s="72"/>
      <c r="L1280" s="18"/>
      <c r="M1280" s="18"/>
    </row>
    <row r="1281" spans="11:13" x14ac:dyDescent="0.25">
      <c r="K1281" s="72"/>
      <c r="L1281" s="18"/>
      <c r="M1281" s="18"/>
    </row>
    <row r="1282" spans="11:13" x14ac:dyDescent="0.25">
      <c r="K1282" s="72"/>
      <c r="L1282" s="18"/>
      <c r="M1282" s="18"/>
    </row>
    <row r="1283" spans="11:13" x14ac:dyDescent="0.25">
      <c r="K1283" s="72"/>
      <c r="L1283" s="18"/>
      <c r="M1283" s="18"/>
    </row>
    <row r="1284" spans="11:13" x14ac:dyDescent="0.25">
      <c r="K1284" s="72"/>
      <c r="L1284" s="18"/>
      <c r="M1284" s="18"/>
    </row>
    <row r="1285" spans="11:13" x14ac:dyDescent="0.25">
      <c r="K1285" s="72"/>
      <c r="L1285" s="18"/>
      <c r="M1285" s="18"/>
    </row>
    <row r="1286" spans="11:13" x14ac:dyDescent="0.25">
      <c r="K1286" s="72"/>
      <c r="L1286" s="18"/>
      <c r="M1286" s="18"/>
    </row>
    <row r="1287" spans="11:13" x14ac:dyDescent="0.25">
      <c r="K1287" s="72"/>
      <c r="L1287" s="18"/>
      <c r="M1287" s="18"/>
    </row>
    <row r="1288" spans="11:13" x14ac:dyDescent="0.25">
      <c r="K1288" s="72"/>
      <c r="L1288" s="18"/>
      <c r="M1288" s="18"/>
    </row>
    <row r="1289" spans="11:13" x14ac:dyDescent="0.25">
      <c r="K1289" s="72"/>
      <c r="L1289" s="18"/>
      <c r="M1289" s="18"/>
    </row>
    <row r="1290" spans="11:13" x14ac:dyDescent="0.25">
      <c r="K1290" s="72"/>
      <c r="L1290" s="18"/>
      <c r="M1290" s="18"/>
    </row>
    <row r="1291" spans="11:13" x14ac:dyDescent="0.25">
      <c r="K1291" s="72"/>
      <c r="L1291" s="18"/>
      <c r="M1291" s="18"/>
    </row>
    <row r="1292" spans="11:13" x14ac:dyDescent="0.25">
      <c r="K1292" s="72"/>
      <c r="L1292" s="18"/>
      <c r="M1292" s="18"/>
    </row>
    <row r="1293" spans="11:13" x14ac:dyDescent="0.25">
      <c r="K1293" s="72"/>
      <c r="L1293" s="18"/>
      <c r="M1293" s="18"/>
    </row>
    <row r="1294" spans="11:13" x14ac:dyDescent="0.25">
      <c r="K1294" s="72"/>
      <c r="L1294" s="18"/>
      <c r="M1294" s="18"/>
    </row>
    <row r="1295" spans="11:13" x14ac:dyDescent="0.25">
      <c r="K1295" s="72"/>
      <c r="L1295" s="18"/>
      <c r="M1295" s="18"/>
    </row>
    <row r="1296" spans="11:13" x14ac:dyDescent="0.25">
      <c r="K1296" s="72"/>
      <c r="L1296" s="18"/>
      <c r="M1296" s="18"/>
    </row>
    <row r="1297" spans="11:13" x14ac:dyDescent="0.25">
      <c r="K1297" s="72"/>
      <c r="L1297" s="18"/>
      <c r="M1297" s="18"/>
    </row>
    <row r="1298" spans="11:13" x14ac:dyDescent="0.25">
      <c r="K1298" s="72"/>
      <c r="L1298" s="18"/>
      <c r="M1298" s="18"/>
    </row>
    <row r="1299" spans="11:13" x14ac:dyDescent="0.25">
      <c r="K1299" s="72"/>
      <c r="L1299" s="18"/>
      <c r="M1299" s="18"/>
    </row>
    <row r="1300" spans="11:13" x14ac:dyDescent="0.25">
      <c r="K1300" s="72"/>
      <c r="L1300" s="18"/>
      <c r="M1300" s="18"/>
    </row>
    <row r="1301" spans="11:13" x14ac:dyDescent="0.25">
      <c r="K1301" s="72"/>
      <c r="L1301" s="18"/>
      <c r="M1301" s="18"/>
    </row>
    <row r="1302" spans="11:13" x14ac:dyDescent="0.25">
      <c r="K1302" s="72"/>
      <c r="L1302" s="18"/>
      <c r="M1302" s="18"/>
    </row>
    <row r="1303" spans="11:13" x14ac:dyDescent="0.25">
      <c r="K1303" s="72"/>
      <c r="L1303" s="18"/>
      <c r="M1303" s="18"/>
    </row>
    <row r="1304" spans="11:13" x14ac:dyDescent="0.25">
      <c r="K1304" s="72"/>
      <c r="L1304" s="18"/>
      <c r="M1304" s="18"/>
    </row>
    <row r="1305" spans="11:13" x14ac:dyDescent="0.25">
      <c r="K1305" s="72"/>
      <c r="L1305" s="18"/>
      <c r="M1305" s="18"/>
    </row>
    <row r="1306" spans="11:13" x14ac:dyDescent="0.25">
      <c r="K1306" s="72"/>
      <c r="L1306" s="18"/>
      <c r="M1306" s="18"/>
    </row>
    <row r="1307" spans="11:13" x14ac:dyDescent="0.25">
      <c r="K1307" s="72"/>
      <c r="L1307" s="18"/>
      <c r="M1307" s="18"/>
    </row>
    <row r="1308" spans="11:13" x14ac:dyDescent="0.25">
      <c r="K1308" s="72"/>
      <c r="L1308" s="18"/>
      <c r="M1308" s="18"/>
    </row>
    <row r="1309" spans="11:13" x14ac:dyDescent="0.25">
      <c r="K1309" s="72"/>
      <c r="L1309" s="18"/>
      <c r="M1309" s="18"/>
    </row>
    <row r="1310" spans="11:13" x14ac:dyDescent="0.25">
      <c r="K1310" s="72"/>
      <c r="L1310" s="18"/>
      <c r="M1310" s="18"/>
    </row>
    <row r="1311" spans="11:13" x14ac:dyDescent="0.25">
      <c r="K1311" s="72"/>
      <c r="L1311" s="18"/>
      <c r="M1311" s="18"/>
    </row>
    <row r="1312" spans="11:13" x14ac:dyDescent="0.25">
      <c r="K1312" s="72"/>
      <c r="L1312" s="18"/>
      <c r="M1312" s="18"/>
    </row>
    <row r="1313" spans="11:13" x14ac:dyDescent="0.25">
      <c r="K1313" s="72"/>
      <c r="L1313" s="18"/>
      <c r="M1313" s="18"/>
    </row>
    <row r="1314" spans="11:13" x14ac:dyDescent="0.25">
      <c r="K1314" s="72"/>
      <c r="L1314" s="18"/>
      <c r="M1314" s="18"/>
    </row>
    <row r="1315" spans="11:13" x14ac:dyDescent="0.25">
      <c r="K1315" s="72"/>
      <c r="L1315" s="18"/>
      <c r="M1315" s="18"/>
    </row>
    <row r="1316" spans="11:13" x14ac:dyDescent="0.25">
      <c r="K1316" s="72"/>
      <c r="L1316" s="18"/>
      <c r="M1316" s="18"/>
    </row>
    <row r="1317" spans="11:13" x14ac:dyDescent="0.25">
      <c r="K1317" s="72"/>
      <c r="L1317" s="18"/>
      <c r="M1317" s="18"/>
    </row>
    <row r="1318" spans="11:13" x14ac:dyDescent="0.25">
      <c r="K1318" s="72"/>
      <c r="L1318" s="18"/>
      <c r="M1318" s="18"/>
    </row>
    <row r="1319" spans="11:13" x14ac:dyDescent="0.25">
      <c r="K1319" s="72"/>
      <c r="L1319" s="18"/>
      <c r="M1319" s="18"/>
    </row>
    <row r="1320" spans="11:13" x14ac:dyDescent="0.25">
      <c r="K1320" s="72"/>
      <c r="L1320" s="18"/>
      <c r="M1320" s="18"/>
    </row>
    <row r="1321" spans="11:13" x14ac:dyDescent="0.25">
      <c r="K1321" s="72"/>
      <c r="L1321" s="18"/>
      <c r="M1321" s="18"/>
    </row>
    <row r="1322" spans="11:13" x14ac:dyDescent="0.25">
      <c r="K1322" s="72"/>
      <c r="L1322" s="18"/>
      <c r="M1322" s="18"/>
    </row>
    <row r="1323" spans="11:13" x14ac:dyDescent="0.25">
      <c r="K1323" s="72"/>
      <c r="L1323" s="18"/>
      <c r="M1323" s="18"/>
    </row>
    <row r="1324" spans="11:13" x14ac:dyDescent="0.25">
      <c r="K1324" s="72"/>
      <c r="L1324" s="18"/>
      <c r="M1324" s="18"/>
    </row>
    <row r="1325" spans="11:13" x14ac:dyDescent="0.25">
      <c r="K1325" s="72"/>
      <c r="L1325" s="18"/>
      <c r="M1325" s="18"/>
    </row>
    <row r="1326" spans="11:13" x14ac:dyDescent="0.25">
      <c r="K1326" s="72"/>
      <c r="L1326" s="18"/>
      <c r="M1326" s="18"/>
    </row>
    <row r="1327" spans="11:13" x14ac:dyDescent="0.25">
      <c r="K1327" s="72"/>
      <c r="L1327" s="18"/>
      <c r="M1327" s="18"/>
    </row>
    <row r="1328" spans="11:13" x14ac:dyDescent="0.25">
      <c r="K1328" s="72"/>
      <c r="L1328" s="18"/>
      <c r="M1328" s="18"/>
    </row>
    <row r="1329" spans="11:13" x14ac:dyDescent="0.25">
      <c r="K1329" s="72"/>
      <c r="L1329" s="18"/>
      <c r="M1329" s="18"/>
    </row>
    <row r="1330" spans="11:13" x14ac:dyDescent="0.25">
      <c r="K1330" s="72"/>
      <c r="L1330" s="18"/>
      <c r="M1330" s="18"/>
    </row>
    <row r="1331" spans="11:13" x14ac:dyDescent="0.25">
      <c r="K1331" s="72"/>
      <c r="L1331" s="18"/>
      <c r="M1331" s="18"/>
    </row>
    <row r="1332" spans="11:13" x14ac:dyDescent="0.25">
      <c r="K1332" s="72"/>
      <c r="L1332" s="18"/>
      <c r="M1332" s="18"/>
    </row>
    <row r="1333" spans="11:13" x14ac:dyDescent="0.25">
      <c r="K1333" s="72"/>
      <c r="L1333" s="18"/>
      <c r="M1333" s="18"/>
    </row>
    <row r="1334" spans="11:13" x14ac:dyDescent="0.25">
      <c r="K1334" s="72"/>
      <c r="L1334" s="18"/>
      <c r="M1334" s="18"/>
    </row>
    <row r="1335" spans="11:13" x14ac:dyDescent="0.25">
      <c r="K1335" s="72"/>
      <c r="L1335" s="18"/>
      <c r="M1335" s="18"/>
    </row>
    <row r="1336" spans="11:13" x14ac:dyDescent="0.25">
      <c r="K1336" s="72"/>
      <c r="L1336" s="18"/>
      <c r="M1336" s="18"/>
    </row>
    <row r="1337" spans="11:13" x14ac:dyDescent="0.25">
      <c r="K1337" s="72"/>
      <c r="L1337" s="18"/>
      <c r="M1337" s="18"/>
    </row>
    <row r="1338" spans="11:13" x14ac:dyDescent="0.25">
      <c r="K1338" s="72"/>
      <c r="L1338" s="18"/>
      <c r="M1338" s="18"/>
    </row>
    <row r="1339" spans="11:13" x14ac:dyDescent="0.25">
      <c r="K1339" s="72"/>
      <c r="L1339" s="18"/>
      <c r="M1339" s="18"/>
    </row>
    <row r="1340" spans="11:13" x14ac:dyDescent="0.25">
      <c r="K1340" s="72"/>
      <c r="L1340" s="18"/>
      <c r="M1340" s="18"/>
    </row>
    <row r="1341" spans="11:13" x14ac:dyDescent="0.25">
      <c r="K1341" s="72"/>
      <c r="L1341" s="18"/>
      <c r="M1341" s="18"/>
    </row>
    <row r="1342" spans="11:13" x14ac:dyDescent="0.25">
      <c r="K1342" s="72"/>
      <c r="L1342" s="18"/>
      <c r="M1342" s="18"/>
    </row>
    <row r="1343" spans="11:13" x14ac:dyDescent="0.25">
      <c r="K1343" s="72"/>
      <c r="L1343" s="18"/>
      <c r="M1343" s="18"/>
    </row>
    <row r="1344" spans="11:13" x14ac:dyDescent="0.25">
      <c r="K1344" s="72"/>
      <c r="L1344" s="18"/>
      <c r="M1344" s="18"/>
    </row>
    <row r="1345" spans="11:13" x14ac:dyDescent="0.25">
      <c r="K1345" s="72"/>
      <c r="L1345" s="18"/>
      <c r="M1345" s="18"/>
    </row>
    <row r="1346" spans="11:13" x14ac:dyDescent="0.25">
      <c r="K1346" s="72"/>
      <c r="L1346" s="18"/>
      <c r="M1346" s="18"/>
    </row>
    <row r="1347" spans="11:13" x14ac:dyDescent="0.25">
      <c r="K1347" s="72"/>
      <c r="L1347" s="18"/>
      <c r="M1347" s="18"/>
    </row>
    <row r="1348" spans="11:13" x14ac:dyDescent="0.25">
      <c r="K1348" s="72"/>
      <c r="L1348" s="18"/>
      <c r="M1348" s="18"/>
    </row>
    <row r="1349" spans="11:13" x14ac:dyDescent="0.25">
      <c r="K1349" s="72"/>
      <c r="L1349" s="18"/>
      <c r="M1349" s="18"/>
    </row>
    <row r="1350" spans="11:13" x14ac:dyDescent="0.25">
      <c r="K1350" s="72"/>
      <c r="L1350" s="18"/>
      <c r="M1350" s="18"/>
    </row>
    <row r="1351" spans="11:13" x14ac:dyDescent="0.25">
      <c r="K1351" s="72"/>
      <c r="L1351" s="18"/>
      <c r="M1351" s="18"/>
    </row>
    <row r="1352" spans="11:13" x14ac:dyDescent="0.25">
      <c r="K1352" s="72"/>
      <c r="L1352" s="18"/>
      <c r="M1352" s="18"/>
    </row>
    <row r="1353" spans="11:13" x14ac:dyDescent="0.25">
      <c r="K1353" s="72"/>
      <c r="L1353" s="18"/>
      <c r="M1353" s="18"/>
    </row>
    <row r="1354" spans="11:13" x14ac:dyDescent="0.25">
      <c r="K1354" s="72"/>
      <c r="L1354" s="18"/>
      <c r="M1354" s="18"/>
    </row>
    <row r="1355" spans="11:13" x14ac:dyDescent="0.25">
      <c r="K1355" s="72"/>
      <c r="L1355" s="18"/>
      <c r="M1355" s="18"/>
    </row>
    <row r="1356" spans="11:13" x14ac:dyDescent="0.25">
      <c r="K1356" s="72"/>
      <c r="L1356" s="18"/>
      <c r="M1356" s="18"/>
    </row>
    <row r="1357" spans="11:13" x14ac:dyDescent="0.25">
      <c r="K1357" s="72"/>
      <c r="L1357" s="18"/>
      <c r="M1357" s="18"/>
    </row>
    <row r="1358" spans="11:13" x14ac:dyDescent="0.25">
      <c r="K1358" s="72"/>
      <c r="L1358" s="18"/>
      <c r="M1358" s="18"/>
    </row>
    <row r="1359" spans="11:13" x14ac:dyDescent="0.25">
      <c r="K1359" s="72"/>
      <c r="L1359" s="18"/>
      <c r="M1359" s="18"/>
    </row>
    <row r="1360" spans="11:13" x14ac:dyDescent="0.25">
      <c r="K1360" s="72"/>
      <c r="L1360" s="18"/>
      <c r="M1360" s="18"/>
    </row>
    <row r="1361" spans="11:13" x14ac:dyDescent="0.25">
      <c r="K1361" s="72"/>
      <c r="L1361" s="18"/>
      <c r="M1361" s="18"/>
    </row>
    <row r="1362" spans="11:13" x14ac:dyDescent="0.25">
      <c r="K1362" s="72"/>
      <c r="L1362" s="18"/>
      <c r="M1362" s="18"/>
    </row>
    <row r="1363" spans="11:13" x14ac:dyDescent="0.25">
      <c r="K1363" s="72"/>
      <c r="L1363" s="18"/>
      <c r="M1363" s="18"/>
    </row>
    <row r="1364" spans="11:13" x14ac:dyDescent="0.25">
      <c r="K1364" s="72"/>
      <c r="L1364" s="18"/>
      <c r="M1364" s="18"/>
    </row>
    <row r="1365" spans="11:13" x14ac:dyDescent="0.25">
      <c r="K1365" s="72"/>
      <c r="L1365" s="18"/>
      <c r="M1365" s="18"/>
    </row>
    <row r="1366" spans="11:13" x14ac:dyDescent="0.25">
      <c r="K1366" s="72"/>
      <c r="L1366" s="18"/>
      <c r="M1366" s="18"/>
    </row>
    <row r="1367" spans="11:13" x14ac:dyDescent="0.25">
      <c r="K1367" s="72"/>
      <c r="L1367" s="18"/>
      <c r="M1367" s="18"/>
    </row>
    <row r="1368" spans="11:13" x14ac:dyDescent="0.25">
      <c r="K1368" s="72"/>
      <c r="L1368" s="18"/>
      <c r="M1368" s="18"/>
    </row>
    <row r="1369" spans="11:13" x14ac:dyDescent="0.25">
      <c r="K1369" s="72"/>
      <c r="L1369" s="18"/>
      <c r="M1369" s="18"/>
    </row>
    <row r="1370" spans="11:13" x14ac:dyDescent="0.25">
      <c r="K1370" s="72"/>
      <c r="L1370" s="18"/>
      <c r="M1370" s="18"/>
    </row>
    <row r="1371" spans="11:13" x14ac:dyDescent="0.25">
      <c r="K1371" s="72"/>
      <c r="L1371" s="18"/>
      <c r="M1371" s="18"/>
    </row>
    <row r="1372" spans="11:13" x14ac:dyDescent="0.25">
      <c r="K1372" s="72"/>
      <c r="L1372" s="18"/>
      <c r="M1372" s="18"/>
    </row>
    <row r="1373" spans="11:13" x14ac:dyDescent="0.25">
      <c r="K1373" s="72"/>
      <c r="L1373" s="18"/>
      <c r="M1373" s="18"/>
    </row>
    <row r="1374" spans="11:13" x14ac:dyDescent="0.25">
      <c r="K1374" s="72"/>
      <c r="L1374" s="18"/>
      <c r="M1374" s="18"/>
    </row>
    <row r="1375" spans="11:13" x14ac:dyDescent="0.25">
      <c r="K1375" s="72"/>
      <c r="L1375" s="18"/>
      <c r="M1375" s="18"/>
    </row>
    <row r="1376" spans="11:13" x14ac:dyDescent="0.25">
      <c r="K1376" s="72"/>
      <c r="L1376" s="18"/>
      <c r="M1376" s="18"/>
    </row>
    <row r="1377" spans="11:13" x14ac:dyDescent="0.25">
      <c r="K1377" s="72"/>
      <c r="L1377" s="18"/>
      <c r="M1377" s="18"/>
    </row>
    <row r="1378" spans="11:13" x14ac:dyDescent="0.25">
      <c r="K1378" s="72"/>
      <c r="L1378" s="18"/>
      <c r="M1378" s="18"/>
    </row>
    <row r="1379" spans="11:13" x14ac:dyDescent="0.25">
      <c r="K1379" s="72"/>
      <c r="L1379" s="18"/>
      <c r="M1379" s="18"/>
    </row>
    <row r="1380" spans="11:13" x14ac:dyDescent="0.25">
      <c r="K1380" s="72"/>
      <c r="L1380" s="18"/>
      <c r="M1380" s="18"/>
    </row>
    <row r="1381" spans="11:13" x14ac:dyDescent="0.25">
      <c r="K1381" s="72"/>
      <c r="L1381" s="18"/>
      <c r="M1381" s="18"/>
    </row>
    <row r="1382" spans="11:13" x14ac:dyDescent="0.25">
      <c r="K1382" s="72"/>
      <c r="L1382" s="18"/>
      <c r="M1382" s="18"/>
    </row>
    <row r="1383" spans="11:13" x14ac:dyDescent="0.25">
      <c r="K1383" s="72"/>
      <c r="L1383" s="18"/>
      <c r="M1383" s="18"/>
    </row>
    <row r="1384" spans="11:13" x14ac:dyDescent="0.25">
      <c r="K1384" s="72"/>
      <c r="L1384" s="18"/>
      <c r="M1384" s="18"/>
    </row>
    <row r="1385" spans="11:13" x14ac:dyDescent="0.25">
      <c r="K1385" s="72"/>
      <c r="L1385" s="18"/>
      <c r="M1385" s="18"/>
    </row>
    <row r="1386" spans="11:13" x14ac:dyDescent="0.25">
      <c r="K1386" s="72"/>
      <c r="L1386" s="18"/>
      <c r="M1386" s="18"/>
    </row>
    <row r="1387" spans="11:13" x14ac:dyDescent="0.25">
      <c r="K1387" s="72"/>
      <c r="L1387" s="18"/>
      <c r="M1387" s="18"/>
    </row>
    <row r="1388" spans="11:13" x14ac:dyDescent="0.25">
      <c r="K1388" s="72"/>
      <c r="L1388" s="18"/>
      <c r="M1388" s="18"/>
    </row>
    <row r="1389" spans="11:13" x14ac:dyDescent="0.25">
      <c r="K1389" s="72"/>
      <c r="L1389" s="18"/>
      <c r="M1389" s="18"/>
    </row>
    <row r="1390" spans="11:13" x14ac:dyDescent="0.25">
      <c r="K1390" s="72"/>
      <c r="L1390" s="18"/>
      <c r="M1390" s="18"/>
    </row>
    <row r="1391" spans="11:13" x14ac:dyDescent="0.25">
      <c r="K1391" s="72"/>
      <c r="L1391" s="18"/>
      <c r="M1391" s="18"/>
    </row>
    <row r="1392" spans="11:13" x14ac:dyDescent="0.25">
      <c r="K1392" s="72"/>
      <c r="L1392" s="18"/>
      <c r="M1392" s="18"/>
    </row>
    <row r="1393" spans="11:13" x14ac:dyDescent="0.25">
      <c r="K1393" s="72"/>
      <c r="L1393" s="18"/>
      <c r="M1393" s="18"/>
    </row>
    <row r="1394" spans="11:13" x14ac:dyDescent="0.25">
      <c r="K1394" s="72"/>
      <c r="L1394" s="18"/>
      <c r="M1394" s="18"/>
    </row>
    <row r="1395" spans="11:13" x14ac:dyDescent="0.25">
      <c r="K1395" s="72"/>
      <c r="L1395" s="18"/>
      <c r="M1395" s="18"/>
    </row>
    <row r="1396" spans="11:13" x14ac:dyDescent="0.25">
      <c r="K1396" s="72"/>
      <c r="L1396" s="18"/>
      <c r="M1396" s="18"/>
    </row>
    <row r="1397" spans="11:13" x14ac:dyDescent="0.25">
      <c r="K1397" s="72"/>
      <c r="L1397" s="18"/>
      <c r="M1397" s="18"/>
    </row>
    <row r="1398" spans="11:13" x14ac:dyDescent="0.25">
      <c r="K1398" s="72"/>
      <c r="L1398" s="18"/>
      <c r="M1398" s="18"/>
    </row>
    <row r="1399" spans="11:13" x14ac:dyDescent="0.25">
      <c r="K1399" s="72"/>
      <c r="L1399" s="18"/>
      <c r="M1399" s="18"/>
    </row>
    <row r="1400" spans="11:13" x14ac:dyDescent="0.25">
      <c r="K1400" s="72"/>
      <c r="L1400" s="18"/>
      <c r="M1400" s="18"/>
    </row>
    <row r="1401" spans="11:13" x14ac:dyDescent="0.25">
      <c r="K1401" s="72"/>
      <c r="L1401" s="18"/>
      <c r="M1401" s="18"/>
    </row>
    <row r="1402" spans="11:13" x14ac:dyDescent="0.25">
      <c r="K1402" s="72"/>
      <c r="L1402" s="18"/>
      <c r="M1402" s="18"/>
    </row>
    <row r="1403" spans="11:13" x14ac:dyDescent="0.25">
      <c r="K1403" s="72"/>
      <c r="L1403" s="18"/>
      <c r="M1403" s="18"/>
    </row>
    <row r="1404" spans="11:13" x14ac:dyDescent="0.25">
      <c r="K1404" s="72"/>
      <c r="L1404" s="18"/>
      <c r="M1404" s="18"/>
    </row>
    <row r="1405" spans="11:13" x14ac:dyDescent="0.25">
      <c r="K1405" s="72"/>
      <c r="L1405" s="18"/>
      <c r="M1405" s="18"/>
    </row>
    <row r="1406" spans="11:13" x14ac:dyDescent="0.25">
      <c r="K1406" s="72"/>
      <c r="L1406" s="18"/>
      <c r="M1406" s="18"/>
    </row>
    <row r="1407" spans="11:13" x14ac:dyDescent="0.25">
      <c r="K1407" s="72"/>
      <c r="L1407" s="18"/>
      <c r="M1407" s="18"/>
    </row>
    <row r="1408" spans="11:13" x14ac:dyDescent="0.25">
      <c r="K1408" s="72"/>
      <c r="L1408" s="18"/>
      <c r="M1408" s="18"/>
    </row>
    <row r="1409" spans="11:13" x14ac:dyDescent="0.25">
      <c r="K1409" s="72"/>
      <c r="L1409" s="18"/>
      <c r="M1409" s="18"/>
    </row>
    <row r="1410" spans="11:13" x14ac:dyDescent="0.25">
      <c r="K1410" s="72"/>
      <c r="L1410" s="18"/>
      <c r="M1410" s="18"/>
    </row>
    <row r="1411" spans="11:13" x14ac:dyDescent="0.25">
      <c r="K1411" s="72"/>
      <c r="L1411" s="18"/>
      <c r="M1411" s="18"/>
    </row>
    <row r="1412" spans="11:13" x14ac:dyDescent="0.25">
      <c r="K1412" s="72"/>
      <c r="L1412" s="18"/>
      <c r="M1412" s="18"/>
    </row>
    <row r="1413" spans="11:13" x14ac:dyDescent="0.25">
      <c r="K1413" s="72"/>
      <c r="L1413" s="18"/>
      <c r="M1413" s="18"/>
    </row>
    <row r="1414" spans="11:13" x14ac:dyDescent="0.25">
      <c r="K1414" s="72"/>
      <c r="L1414" s="18"/>
      <c r="M1414" s="18"/>
    </row>
    <row r="1415" spans="11:13" x14ac:dyDescent="0.25">
      <c r="K1415" s="72"/>
      <c r="L1415" s="18"/>
      <c r="M1415" s="18"/>
    </row>
    <row r="1416" spans="11:13" x14ac:dyDescent="0.25">
      <c r="K1416" s="72"/>
      <c r="L1416" s="18"/>
      <c r="M1416" s="18"/>
    </row>
    <row r="1417" spans="11:13" x14ac:dyDescent="0.25">
      <c r="K1417" s="72"/>
      <c r="L1417" s="18"/>
      <c r="M1417" s="18"/>
    </row>
    <row r="1418" spans="11:13" x14ac:dyDescent="0.25">
      <c r="K1418" s="72"/>
      <c r="L1418" s="18"/>
      <c r="M1418" s="18"/>
    </row>
    <row r="1419" spans="11:13" x14ac:dyDescent="0.25">
      <c r="K1419" s="72"/>
      <c r="L1419" s="18"/>
      <c r="M1419" s="18"/>
    </row>
    <row r="1420" spans="11:13" x14ac:dyDescent="0.25">
      <c r="K1420" s="72"/>
      <c r="L1420" s="18"/>
      <c r="M1420" s="18"/>
    </row>
    <row r="1421" spans="11:13" x14ac:dyDescent="0.25">
      <c r="K1421" s="72"/>
      <c r="L1421" s="18"/>
      <c r="M1421" s="18"/>
    </row>
    <row r="1422" spans="11:13" x14ac:dyDescent="0.25">
      <c r="K1422" s="72"/>
      <c r="L1422" s="18"/>
      <c r="M1422" s="18"/>
    </row>
    <row r="1423" spans="11:13" x14ac:dyDescent="0.25">
      <c r="K1423" s="72"/>
      <c r="L1423" s="18"/>
      <c r="M1423" s="18"/>
    </row>
    <row r="1424" spans="11:13" x14ac:dyDescent="0.25">
      <c r="K1424" s="72"/>
      <c r="L1424" s="18"/>
      <c r="M1424" s="18"/>
    </row>
    <row r="1425" spans="11:13" x14ac:dyDescent="0.25">
      <c r="K1425" s="72"/>
      <c r="L1425" s="18"/>
      <c r="M1425" s="18"/>
    </row>
    <row r="1426" spans="11:13" x14ac:dyDescent="0.25">
      <c r="K1426" s="72"/>
      <c r="L1426" s="18"/>
      <c r="M1426" s="18"/>
    </row>
    <row r="1427" spans="11:13" x14ac:dyDescent="0.25">
      <c r="K1427" s="72"/>
      <c r="L1427" s="18"/>
      <c r="M1427" s="18"/>
    </row>
    <row r="1428" spans="11:13" x14ac:dyDescent="0.25">
      <c r="K1428" s="72"/>
      <c r="L1428" s="18"/>
      <c r="M1428" s="18"/>
    </row>
    <row r="1429" spans="11:13" x14ac:dyDescent="0.25">
      <c r="K1429" s="72"/>
      <c r="L1429" s="18"/>
      <c r="M1429" s="18"/>
    </row>
    <row r="1430" spans="11:13" x14ac:dyDescent="0.25">
      <c r="K1430" s="72"/>
      <c r="L1430" s="18"/>
      <c r="M1430" s="18"/>
    </row>
    <row r="1431" spans="11:13" x14ac:dyDescent="0.25">
      <c r="K1431" s="72"/>
      <c r="L1431" s="18"/>
      <c r="M1431" s="18"/>
    </row>
    <row r="1432" spans="11:13" x14ac:dyDescent="0.25">
      <c r="K1432" s="72"/>
      <c r="L1432" s="18"/>
      <c r="M1432" s="18"/>
    </row>
    <row r="1433" spans="11:13" x14ac:dyDescent="0.25">
      <c r="K1433" s="72"/>
      <c r="L1433" s="18"/>
      <c r="M1433" s="18"/>
    </row>
    <row r="1434" spans="11:13" x14ac:dyDescent="0.25">
      <c r="K1434" s="72"/>
      <c r="L1434" s="18"/>
      <c r="M1434" s="18"/>
    </row>
    <row r="1435" spans="11:13" x14ac:dyDescent="0.25">
      <c r="K1435" s="72"/>
      <c r="L1435" s="18"/>
      <c r="M1435" s="18"/>
    </row>
    <row r="1436" spans="11:13" x14ac:dyDescent="0.25">
      <c r="K1436" s="72"/>
      <c r="L1436" s="18"/>
      <c r="M1436" s="18"/>
    </row>
    <row r="1437" spans="11:13" x14ac:dyDescent="0.25">
      <c r="K1437" s="72"/>
      <c r="L1437" s="18"/>
      <c r="M1437" s="18"/>
    </row>
    <row r="1438" spans="11:13" x14ac:dyDescent="0.25">
      <c r="K1438" s="72"/>
      <c r="L1438" s="18"/>
      <c r="M1438" s="18"/>
    </row>
    <row r="1439" spans="11:13" x14ac:dyDescent="0.25">
      <c r="K1439" s="72"/>
      <c r="L1439" s="18"/>
      <c r="M1439" s="18"/>
    </row>
    <row r="1440" spans="11:13" x14ac:dyDescent="0.25">
      <c r="K1440" s="72"/>
      <c r="L1440" s="18"/>
      <c r="M1440" s="18"/>
    </row>
    <row r="1441" spans="11:13" x14ac:dyDescent="0.25">
      <c r="K1441" s="72"/>
      <c r="L1441" s="18"/>
      <c r="M1441" s="18"/>
    </row>
    <row r="1442" spans="11:13" x14ac:dyDescent="0.25">
      <c r="K1442" s="72"/>
      <c r="L1442" s="18"/>
      <c r="M1442" s="18"/>
    </row>
    <row r="1443" spans="11:13" x14ac:dyDescent="0.25">
      <c r="K1443" s="72"/>
      <c r="L1443" s="18"/>
      <c r="M1443" s="18"/>
    </row>
    <row r="1444" spans="11:13" x14ac:dyDescent="0.25">
      <c r="K1444" s="72"/>
      <c r="L1444" s="18"/>
      <c r="M1444" s="18"/>
    </row>
    <row r="1445" spans="11:13" x14ac:dyDescent="0.25">
      <c r="K1445" s="72"/>
      <c r="L1445" s="18"/>
      <c r="M1445" s="18"/>
    </row>
    <row r="1446" spans="11:13" x14ac:dyDescent="0.25">
      <c r="K1446" s="72"/>
      <c r="L1446" s="18"/>
      <c r="M1446" s="18"/>
    </row>
    <row r="1447" spans="11:13" x14ac:dyDescent="0.25">
      <c r="K1447" s="72"/>
      <c r="L1447" s="18"/>
      <c r="M1447" s="18"/>
    </row>
    <row r="1448" spans="11:13" x14ac:dyDescent="0.25">
      <c r="K1448" s="72"/>
      <c r="L1448" s="18"/>
      <c r="M1448" s="18"/>
    </row>
    <row r="1449" spans="11:13" x14ac:dyDescent="0.25">
      <c r="K1449" s="72"/>
      <c r="L1449" s="18"/>
      <c r="M1449" s="18"/>
    </row>
    <row r="1450" spans="11:13" x14ac:dyDescent="0.25">
      <c r="K1450" s="72"/>
      <c r="L1450" s="18"/>
      <c r="M1450" s="18"/>
    </row>
    <row r="1451" spans="11:13" x14ac:dyDescent="0.25">
      <c r="K1451" s="72"/>
      <c r="L1451" s="18"/>
      <c r="M1451" s="18"/>
    </row>
    <row r="1452" spans="11:13" x14ac:dyDescent="0.25">
      <c r="K1452" s="72"/>
      <c r="L1452" s="18"/>
      <c r="M1452" s="18"/>
    </row>
    <row r="1453" spans="11:13" x14ac:dyDescent="0.25">
      <c r="K1453" s="72"/>
      <c r="L1453" s="18"/>
      <c r="M1453" s="18"/>
    </row>
    <row r="1454" spans="11:13" x14ac:dyDescent="0.25">
      <c r="K1454" s="72"/>
      <c r="L1454" s="18"/>
      <c r="M1454" s="18"/>
    </row>
    <row r="1455" spans="11:13" x14ac:dyDescent="0.25">
      <c r="K1455" s="72"/>
      <c r="L1455" s="18"/>
      <c r="M1455" s="18"/>
    </row>
    <row r="1456" spans="11:13" x14ac:dyDescent="0.25">
      <c r="K1456" s="72"/>
      <c r="L1456" s="18"/>
      <c r="M1456" s="18"/>
    </row>
    <row r="1457" spans="11:13" x14ac:dyDescent="0.25">
      <c r="K1457" s="72"/>
      <c r="L1457" s="18"/>
      <c r="M1457" s="18"/>
    </row>
    <row r="1458" spans="11:13" x14ac:dyDescent="0.25">
      <c r="K1458" s="72"/>
      <c r="L1458" s="18"/>
      <c r="M1458" s="18"/>
    </row>
    <row r="1459" spans="11:13" x14ac:dyDescent="0.25">
      <c r="K1459" s="72"/>
      <c r="L1459" s="18"/>
      <c r="M1459" s="18"/>
    </row>
    <row r="1460" spans="11:13" x14ac:dyDescent="0.25">
      <c r="K1460" s="72"/>
      <c r="L1460" s="18"/>
      <c r="M1460" s="18"/>
    </row>
    <row r="1461" spans="11:13" x14ac:dyDescent="0.25">
      <c r="K1461" s="72"/>
      <c r="L1461" s="18"/>
      <c r="M1461" s="18"/>
    </row>
    <row r="1462" spans="11:13" x14ac:dyDescent="0.25">
      <c r="K1462" s="72"/>
      <c r="L1462" s="18"/>
      <c r="M1462" s="18"/>
    </row>
    <row r="1463" spans="11:13" x14ac:dyDescent="0.25">
      <c r="K1463" s="72"/>
      <c r="L1463" s="18"/>
      <c r="M1463" s="18"/>
    </row>
    <row r="1464" spans="11:13" x14ac:dyDescent="0.25">
      <c r="K1464" s="72"/>
      <c r="L1464" s="18"/>
      <c r="M1464" s="18"/>
    </row>
    <row r="1465" spans="11:13" x14ac:dyDescent="0.25">
      <c r="K1465" s="72"/>
      <c r="L1465" s="18"/>
      <c r="M1465" s="18"/>
    </row>
    <row r="1466" spans="11:13" x14ac:dyDescent="0.25">
      <c r="K1466" s="72"/>
      <c r="L1466" s="18"/>
      <c r="M1466" s="18"/>
    </row>
    <row r="1467" spans="11:13" x14ac:dyDescent="0.25">
      <c r="K1467" s="72"/>
      <c r="L1467" s="18"/>
      <c r="M1467" s="18"/>
    </row>
    <row r="1468" spans="11:13" x14ac:dyDescent="0.25">
      <c r="K1468" s="72"/>
      <c r="L1468" s="18"/>
      <c r="M1468" s="18"/>
    </row>
    <row r="1469" spans="11:13" x14ac:dyDescent="0.25">
      <c r="K1469" s="72"/>
      <c r="L1469" s="18"/>
      <c r="M1469" s="18"/>
    </row>
    <row r="1470" spans="11:13" x14ac:dyDescent="0.25">
      <c r="K1470" s="72"/>
      <c r="L1470" s="18"/>
      <c r="M1470" s="18"/>
    </row>
    <row r="1471" spans="11:13" x14ac:dyDescent="0.25">
      <c r="K1471" s="72"/>
      <c r="L1471" s="18"/>
      <c r="M1471" s="18"/>
    </row>
    <row r="1472" spans="11:13" x14ac:dyDescent="0.25">
      <c r="K1472" s="72"/>
      <c r="L1472" s="18"/>
      <c r="M1472" s="18"/>
    </row>
    <row r="1473" spans="11:13" x14ac:dyDescent="0.25">
      <c r="K1473" s="72"/>
      <c r="L1473" s="18"/>
      <c r="M1473" s="18"/>
    </row>
    <row r="1474" spans="11:13" x14ac:dyDescent="0.25">
      <c r="K1474" s="72"/>
      <c r="L1474" s="18"/>
      <c r="M1474" s="18"/>
    </row>
    <row r="1475" spans="11:13" x14ac:dyDescent="0.25">
      <c r="K1475" s="72"/>
      <c r="L1475" s="18"/>
      <c r="M1475" s="18"/>
    </row>
    <row r="1476" spans="11:13" x14ac:dyDescent="0.25">
      <c r="K1476" s="72"/>
      <c r="L1476" s="18"/>
      <c r="M1476" s="18"/>
    </row>
    <row r="1477" spans="11:13" x14ac:dyDescent="0.25">
      <c r="K1477" s="72"/>
      <c r="L1477" s="18"/>
      <c r="M1477" s="18"/>
    </row>
    <row r="1478" spans="11:13" x14ac:dyDescent="0.25">
      <c r="K1478" s="72"/>
      <c r="L1478" s="18"/>
      <c r="M1478" s="18"/>
    </row>
    <row r="1479" spans="11:13" x14ac:dyDescent="0.25">
      <c r="K1479" s="72"/>
      <c r="L1479" s="18"/>
      <c r="M1479" s="18"/>
    </row>
    <row r="1480" spans="11:13" x14ac:dyDescent="0.25">
      <c r="K1480" s="72"/>
      <c r="L1480" s="18"/>
      <c r="M1480" s="18"/>
    </row>
    <row r="1481" spans="11:13" x14ac:dyDescent="0.25">
      <c r="K1481" s="72"/>
      <c r="L1481" s="18"/>
      <c r="M1481" s="18"/>
    </row>
    <row r="1482" spans="11:13" x14ac:dyDescent="0.25">
      <c r="K1482" s="72"/>
      <c r="L1482" s="18"/>
      <c r="M1482" s="18"/>
    </row>
    <row r="1483" spans="11:13" x14ac:dyDescent="0.25">
      <c r="K1483" s="72"/>
      <c r="L1483" s="18"/>
      <c r="M1483" s="18"/>
    </row>
    <row r="1484" spans="11:13" x14ac:dyDescent="0.25">
      <c r="K1484" s="72"/>
      <c r="L1484" s="18"/>
      <c r="M1484" s="18"/>
    </row>
    <row r="1485" spans="11:13" x14ac:dyDescent="0.25">
      <c r="K1485" s="72"/>
      <c r="L1485" s="18"/>
      <c r="M1485" s="18"/>
    </row>
    <row r="1486" spans="11:13" x14ac:dyDescent="0.25">
      <c r="K1486" s="72"/>
      <c r="L1486" s="18"/>
      <c r="M1486" s="18"/>
    </row>
    <row r="1487" spans="11:13" x14ac:dyDescent="0.25">
      <c r="K1487" s="72"/>
      <c r="L1487" s="18"/>
      <c r="M1487" s="18"/>
    </row>
    <row r="1488" spans="11:13" x14ac:dyDescent="0.25">
      <c r="K1488" s="72"/>
      <c r="L1488" s="18"/>
      <c r="M1488" s="18"/>
    </row>
    <row r="1489" spans="11:13" x14ac:dyDescent="0.25">
      <c r="K1489" s="72"/>
      <c r="L1489" s="18"/>
      <c r="M1489" s="18"/>
    </row>
    <row r="1490" spans="11:13" x14ac:dyDescent="0.25">
      <c r="K1490" s="72"/>
      <c r="L1490" s="18"/>
      <c r="M1490" s="18"/>
    </row>
    <row r="1491" spans="11:13" x14ac:dyDescent="0.25">
      <c r="K1491" s="72"/>
      <c r="L1491" s="18"/>
      <c r="M1491" s="18"/>
    </row>
    <row r="1492" spans="11:13" x14ac:dyDescent="0.25">
      <c r="K1492" s="72"/>
      <c r="L1492" s="18"/>
      <c r="M1492" s="18"/>
    </row>
    <row r="1493" spans="11:13" x14ac:dyDescent="0.25">
      <c r="K1493" s="72"/>
      <c r="L1493" s="18"/>
      <c r="M1493" s="18"/>
    </row>
    <row r="1494" spans="11:13" x14ac:dyDescent="0.25">
      <c r="K1494" s="72"/>
      <c r="L1494" s="18"/>
      <c r="M1494" s="18"/>
    </row>
    <row r="1495" spans="11:13" x14ac:dyDescent="0.25">
      <c r="K1495" s="72"/>
      <c r="L1495" s="18"/>
      <c r="M1495" s="18"/>
    </row>
    <row r="1496" spans="11:13" x14ac:dyDescent="0.25">
      <c r="K1496" s="72"/>
      <c r="L1496" s="18"/>
      <c r="M1496" s="18"/>
    </row>
    <row r="1497" spans="11:13" x14ac:dyDescent="0.25">
      <c r="K1497" s="72"/>
      <c r="L1497" s="18"/>
      <c r="M1497" s="18"/>
    </row>
    <row r="1498" spans="11:13" x14ac:dyDescent="0.25">
      <c r="K1498" s="72"/>
      <c r="L1498" s="18"/>
      <c r="M1498" s="18"/>
    </row>
    <row r="1499" spans="11:13" x14ac:dyDescent="0.25">
      <c r="K1499" s="72"/>
      <c r="L1499" s="18"/>
      <c r="M1499" s="18"/>
    </row>
    <row r="1500" spans="11:13" x14ac:dyDescent="0.25">
      <c r="K1500" s="72"/>
      <c r="L1500" s="18"/>
      <c r="M1500" s="18"/>
    </row>
    <row r="1501" spans="11:13" x14ac:dyDescent="0.25">
      <c r="K1501" s="72"/>
      <c r="L1501" s="18"/>
      <c r="M1501" s="18"/>
    </row>
    <row r="1502" spans="11:13" x14ac:dyDescent="0.25">
      <c r="K1502" s="72"/>
      <c r="L1502" s="18"/>
      <c r="M1502" s="18"/>
    </row>
    <row r="1503" spans="11:13" x14ac:dyDescent="0.25">
      <c r="K1503" s="72"/>
      <c r="L1503" s="18"/>
      <c r="M1503" s="18"/>
    </row>
    <row r="1504" spans="11:13" x14ac:dyDescent="0.25">
      <c r="K1504" s="72"/>
      <c r="L1504" s="18"/>
      <c r="M1504" s="18"/>
    </row>
    <row r="1505" spans="11:13" x14ac:dyDescent="0.25">
      <c r="K1505" s="72"/>
      <c r="L1505" s="18"/>
      <c r="M1505" s="18"/>
    </row>
    <row r="1506" spans="11:13" x14ac:dyDescent="0.25">
      <c r="K1506" s="72"/>
      <c r="L1506" s="18"/>
      <c r="M1506" s="18"/>
    </row>
    <row r="1507" spans="11:13" x14ac:dyDescent="0.25">
      <c r="K1507" s="72"/>
      <c r="L1507" s="18"/>
      <c r="M1507" s="18"/>
    </row>
    <row r="1508" spans="11:13" x14ac:dyDescent="0.25">
      <c r="K1508" s="72"/>
      <c r="L1508" s="18"/>
      <c r="M1508" s="18"/>
    </row>
    <row r="1509" spans="11:13" x14ac:dyDescent="0.25">
      <c r="K1509" s="72"/>
      <c r="L1509" s="18"/>
      <c r="M1509" s="18"/>
    </row>
    <row r="1510" spans="11:13" x14ac:dyDescent="0.25">
      <c r="K1510" s="72"/>
      <c r="L1510" s="18"/>
      <c r="M1510" s="18"/>
    </row>
    <row r="1511" spans="11:13" x14ac:dyDescent="0.25">
      <c r="K1511" s="72"/>
      <c r="L1511" s="18"/>
      <c r="M1511" s="18"/>
    </row>
    <row r="1512" spans="11:13" x14ac:dyDescent="0.25">
      <c r="K1512" s="72"/>
      <c r="L1512" s="18"/>
      <c r="M1512" s="18"/>
    </row>
    <row r="1513" spans="11:13" x14ac:dyDescent="0.25">
      <c r="K1513" s="72"/>
      <c r="L1513" s="18"/>
      <c r="M1513" s="18"/>
    </row>
    <row r="1514" spans="11:13" x14ac:dyDescent="0.25">
      <c r="K1514" s="72"/>
      <c r="L1514" s="18"/>
      <c r="M1514" s="18"/>
    </row>
    <row r="1515" spans="11:13" x14ac:dyDescent="0.25">
      <c r="K1515" s="72"/>
      <c r="L1515" s="18"/>
      <c r="M1515" s="18"/>
    </row>
    <row r="1516" spans="11:13" x14ac:dyDescent="0.25">
      <c r="K1516" s="72"/>
      <c r="L1516" s="18"/>
      <c r="M1516" s="18"/>
    </row>
    <row r="1517" spans="11:13" x14ac:dyDescent="0.25">
      <c r="K1517" s="72"/>
      <c r="L1517" s="18"/>
      <c r="M1517" s="18"/>
    </row>
    <row r="1518" spans="11:13" x14ac:dyDescent="0.25">
      <c r="K1518" s="72"/>
      <c r="L1518" s="18"/>
      <c r="M1518" s="18"/>
    </row>
    <row r="1519" spans="11:13" x14ac:dyDescent="0.25">
      <c r="K1519" s="72"/>
      <c r="L1519" s="18"/>
      <c r="M1519" s="18"/>
    </row>
    <row r="1520" spans="11:13" x14ac:dyDescent="0.25">
      <c r="K1520" s="72"/>
      <c r="L1520" s="18"/>
      <c r="M1520" s="18"/>
    </row>
    <row r="1521" spans="11:13" x14ac:dyDescent="0.25">
      <c r="K1521" s="72"/>
      <c r="L1521" s="18"/>
      <c r="M1521" s="18"/>
    </row>
    <row r="1522" spans="11:13" x14ac:dyDescent="0.25">
      <c r="K1522" s="72"/>
      <c r="L1522" s="18"/>
      <c r="M1522" s="18"/>
    </row>
    <row r="1523" spans="11:13" x14ac:dyDescent="0.25">
      <c r="K1523" s="72"/>
      <c r="L1523" s="18"/>
      <c r="M1523" s="18"/>
    </row>
    <row r="1524" spans="11:13" x14ac:dyDescent="0.25">
      <c r="K1524" s="72"/>
      <c r="L1524" s="18"/>
      <c r="M1524" s="18"/>
    </row>
    <row r="1525" spans="11:13" x14ac:dyDescent="0.25">
      <c r="K1525" s="72"/>
      <c r="L1525" s="18"/>
      <c r="M1525" s="18"/>
    </row>
    <row r="1526" spans="11:13" x14ac:dyDescent="0.25">
      <c r="K1526" s="72"/>
      <c r="L1526" s="18"/>
      <c r="M1526" s="18"/>
    </row>
    <row r="1527" spans="11:13" x14ac:dyDescent="0.25">
      <c r="K1527" s="72"/>
      <c r="L1527" s="18"/>
      <c r="M1527" s="18"/>
    </row>
    <row r="1528" spans="11:13" x14ac:dyDescent="0.25">
      <c r="K1528" s="72"/>
      <c r="L1528" s="18"/>
      <c r="M1528" s="18"/>
    </row>
    <row r="1529" spans="11:13" x14ac:dyDescent="0.25">
      <c r="K1529" s="72"/>
      <c r="L1529" s="18"/>
      <c r="M1529" s="18"/>
    </row>
    <row r="1530" spans="11:13" x14ac:dyDescent="0.25">
      <c r="K1530" s="72"/>
      <c r="L1530" s="18"/>
      <c r="M1530" s="18"/>
    </row>
    <row r="1531" spans="11:13" x14ac:dyDescent="0.25">
      <c r="K1531" s="72"/>
      <c r="L1531" s="18"/>
      <c r="M1531" s="18"/>
    </row>
    <row r="1532" spans="11:13" x14ac:dyDescent="0.25">
      <c r="K1532" s="72"/>
      <c r="L1532" s="18"/>
      <c r="M1532" s="18"/>
    </row>
    <row r="1533" spans="11:13" x14ac:dyDescent="0.25">
      <c r="K1533" s="72"/>
      <c r="L1533" s="18"/>
      <c r="M1533" s="18"/>
    </row>
    <row r="1534" spans="11:13" x14ac:dyDescent="0.25">
      <c r="K1534" s="72"/>
      <c r="L1534" s="18"/>
      <c r="M1534" s="18"/>
    </row>
    <row r="1535" spans="11:13" x14ac:dyDescent="0.25">
      <c r="K1535" s="72"/>
      <c r="L1535" s="18"/>
      <c r="M1535" s="18"/>
    </row>
    <row r="1536" spans="11:13" x14ac:dyDescent="0.25">
      <c r="K1536" s="72"/>
      <c r="L1536" s="18"/>
      <c r="M1536" s="18"/>
    </row>
    <row r="1537" spans="11:13" x14ac:dyDescent="0.25">
      <c r="K1537" s="72"/>
      <c r="L1537" s="18"/>
      <c r="M1537" s="18"/>
    </row>
    <row r="1538" spans="11:13" x14ac:dyDescent="0.25">
      <c r="K1538" s="72"/>
      <c r="L1538" s="18"/>
      <c r="M1538" s="18"/>
    </row>
    <row r="1539" spans="11:13" x14ac:dyDescent="0.25">
      <c r="K1539" s="72"/>
      <c r="L1539" s="18"/>
      <c r="M1539" s="18"/>
    </row>
    <row r="1540" spans="11:13" x14ac:dyDescent="0.25">
      <c r="K1540" s="72"/>
      <c r="L1540" s="18"/>
      <c r="M1540" s="18"/>
    </row>
    <row r="1541" spans="11:13" x14ac:dyDescent="0.25">
      <c r="K1541" s="72"/>
      <c r="L1541" s="18"/>
      <c r="M1541" s="18"/>
    </row>
    <row r="1542" spans="11:13" x14ac:dyDescent="0.25">
      <c r="K1542" s="72"/>
      <c r="L1542" s="18"/>
      <c r="M1542" s="18"/>
    </row>
    <row r="1543" spans="11:13" x14ac:dyDescent="0.25">
      <c r="K1543" s="72"/>
      <c r="L1543" s="18"/>
      <c r="M1543" s="18"/>
    </row>
    <row r="1544" spans="11:13" x14ac:dyDescent="0.25">
      <c r="K1544" s="72"/>
      <c r="L1544" s="18"/>
      <c r="M1544" s="18"/>
    </row>
    <row r="1545" spans="11:13" x14ac:dyDescent="0.25">
      <c r="K1545" s="72"/>
      <c r="L1545" s="18"/>
      <c r="M1545" s="18"/>
    </row>
    <row r="1546" spans="11:13" x14ac:dyDescent="0.25">
      <c r="K1546" s="72"/>
      <c r="L1546" s="18"/>
      <c r="M1546" s="18"/>
    </row>
    <row r="1547" spans="11:13" x14ac:dyDescent="0.25">
      <c r="K1547" s="72"/>
      <c r="L1547" s="18"/>
      <c r="M1547" s="18"/>
    </row>
    <row r="1548" spans="11:13" x14ac:dyDescent="0.25">
      <c r="K1548" s="72"/>
      <c r="L1548" s="18"/>
      <c r="M1548" s="18"/>
    </row>
    <row r="1549" spans="11:13" x14ac:dyDescent="0.25">
      <c r="K1549" s="72"/>
      <c r="L1549" s="18"/>
      <c r="M1549" s="18"/>
    </row>
    <row r="1550" spans="11:13" x14ac:dyDescent="0.25">
      <c r="K1550" s="72"/>
      <c r="L1550" s="18"/>
      <c r="M1550" s="18"/>
    </row>
    <row r="1551" spans="11:13" x14ac:dyDescent="0.25">
      <c r="K1551" s="72"/>
      <c r="L1551" s="18"/>
      <c r="M1551" s="18"/>
    </row>
    <row r="1552" spans="11:13" x14ac:dyDescent="0.25">
      <c r="K1552" s="72"/>
      <c r="L1552" s="18"/>
      <c r="M1552" s="18"/>
    </row>
    <row r="1553" spans="11:13" x14ac:dyDescent="0.25">
      <c r="K1553" s="72"/>
      <c r="L1553" s="18"/>
      <c r="M1553" s="18"/>
    </row>
    <row r="1554" spans="11:13" x14ac:dyDescent="0.25">
      <c r="K1554" s="72"/>
      <c r="L1554" s="18"/>
      <c r="M1554" s="18"/>
    </row>
    <row r="1555" spans="11:13" x14ac:dyDescent="0.25">
      <c r="K1555" s="72"/>
      <c r="L1555" s="18"/>
      <c r="M1555" s="18"/>
    </row>
    <row r="1556" spans="11:13" x14ac:dyDescent="0.25">
      <c r="K1556" s="72"/>
      <c r="L1556" s="18"/>
      <c r="M1556" s="18"/>
    </row>
    <row r="1557" spans="11:13" x14ac:dyDescent="0.25">
      <c r="K1557" s="72"/>
      <c r="L1557" s="18"/>
      <c r="M1557" s="18"/>
    </row>
    <row r="1558" spans="11:13" x14ac:dyDescent="0.25">
      <c r="K1558" s="72"/>
      <c r="L1558" s="18"/>
      <c r="M1558" s="18"/>
    </row>
    <row r="1559" spans="11:13" x14ac:dyDescent="0.25">
      <c r="K1559" s="72"/>
      <c r="L1559" s="18"/>
      <c r="M1559" s="18"/>
    </row>
    <row r="1560" spans="11:13" x14ac:dyDescent="0.25">
      <c r="K1560" s="72"/>
      <c r="L1560" s="18"/>
      <c r="M1560" s="18"/>
    </row>
    <row r="1561" spans="11:13" x14ac:dyDescent="0.25">
      <c r="K1561" s="72"/>
      <c r="L1561" s="18"/>
      <c r="M1561" s="18"/>
    </row>
    <row r="1562" spans="11:13" x14ac:dyDescent="0.25">
      <c r="K1562" s="72"/>
      <c r="L1562" s="18"/>
      <c r="M1562" s="18"/>
    </row>
    <row r="1563" spans="11:13" x14ac:dyDescent="0.25">
      <c r="K1563" s="72"/>
      <c r="L1563" s="18"/>
      <c r="M1563" s="18"/>
    </row>
    <row r="1564" spans="11:13" x14ac:dyDescent="0.25">
      <c r="K1564" s="72"/>
      <c r="L1564" s="18"/>
      <c r="M1564" s="18"/>
    </row>
    <row r="1565" spans="11:13" x14ac:dyDescent="0.25">
      <c r="K1565" s="72"/>
      <c r="L1565" s="18"/>
      <c r="M1565" s="18"/>
    </row>
    <row r="1566" spans="11:13" x14ac:dyDescent="0.25">
      <c r="K1566" s="72"/>
      <c r="L1566" s="18"/>
      <c r="M1566" s="18"/>
    </row>
    <row r="1567" spans="11:13" x14ac:dyDescent="0.25">
      <c r="K1567" s="72"/>
      <c r="L1567" s="18"/>
      <c r="M1567" s="18"/>
    </row>
    <row r="1568" spans="11:13" x14ac:dyDescent="0.25">
      <c r="K1568" s="72"/>
      <c r="L1568" s="18"/>
      <c r="M1568" s="18"/>
    </row>
    <row r="1569" spans="11:13" x14ac:dyDescent="0.25">
      <c r="K1569" s="72"/>
      <c r="L1569" s="18"/>
      <c r="M1569" s="18"/>
    </row>
    <row r="1570" spans="11:13" x14ac:dyDescent="0.25">
      <c r="K1570" s="72"/>
      <c r="L1570" s="18"/>
      <c r="M1570" s="18"/>
    </row>
    <row r="1571" spans="11:13" x14ac:dyDescent="0.25">
      <c r="K1571" s="72"/>
      <c r="L1571" s="18"/>
      <c r="M1571" s="18"/>
    </row>
    <row r="1572" spans="11:13" x14ac:dyDescent="0.25">
      <c r="K1572" s="72"/>
      <c r="L1572" s="18"/>
      <c r="M1572" s="18"/>
    </row>
    <row r="1573" spans="11:13" x14ac:dyDescent="0.25">
      <c r="K1573" s="72"/>
      <c r="L1573" s="18"/>
      <c r="M1573" s="18"/>
    </row>
    <row r="1574" spans="11:13" x14ac:dyDescent="0.25">
      <c r="K1574" s="72"/>
      <c r="L1574" s="18"/>
      <c r="M1574" s="18"/>
    </row>
    <row r="1575" spans="11:13" x14ac:dyDescent="0.25">
      <c r="K1575" s="72"/>
      <c r="L1575" s="18"/>
      <c r="M1575" s="18"/>
    </row>
    <row r="1576" spans="11:13" x14ac:dyDescent="0.25">
      <c r="K1576" s="72"/>
      <c r="L1576" s="18"/>
      <c r="M1576" s="18"/>
    </row>
    <row r="1577" spans="11:13" x14ac:dyDescent="0.25">
      <c r="K1577" s="72"/>
      <c r="L1577" s="18"/>
      <c r="M1577" s="18"/>
    </row>
    <row r="1578" spans="11:13" x14ac:dyDescent="0.25">
      <c r="K1578" s="72"/>
      <c r="L1578" s="18"/>
      <c r="M1578" s="18"/>
    </row>
    <row r="1579" spans="11:13" x14ac:dyDescent="0.25">
      <c r="K1579" s="72"/>
      <c r="L1579" s="18"/>
      <c r="M1579" s="18"/>
    </row>
    <row r="1580" spans="11:13" x14ac:dyDescent="0.25">
      <c r="K1580" s="72"/>
      <c r="L1580" s="18"/>
      <c r="M1580" s="18"/>
    </row>
    <row r="1581" spans="11:13" x14ac:dyDescent="0.25">
      <c r="K1581" s="72"/>
      <c r="L1581" s="18"/>
      <c r="M1581" s="18"/>
    </row>
    <row r="1582" spans="11:13" x14ac:dyDescent="0.25">
      <c r="K1582" s="72"/>
      <c r="L1582" s="18"/>
      <c r="M1582" s="18"/>
    </row>
    <row r="1583" spans="11:13" x14ac:dyDescent="0.25">
      <c r="K1583" s="72"/>
      <c r="L1583" s="18"/>
      <c r="M1583" s="18"/>
    </row>
    <row r="1584" spans="11:13" x14ac:dyDescent="0.25">
      <c r="K1584" s="72"/>
      <c r="L1584" s="18"/>
      <c r="M1584" s="18"/>
    </row>
    <row r="1585" spans="11:13" x14ac:dyDescent="0.25">
      <c r="K1585" s="72"/>
      <c r="L1585" s="18"/>
      <c r="M1585" s="18"/>
    </row>
    <row r="1586" spans="11:13" x14ac:dyDescent="0.25">
      <c r="K1586" s="72"/>
      <c r="L1586" s="18"/>
      <c r="M1586" s="18"/>
    </row>
    <row r="1587" spans="11:13" x14ac:dyDescent="0.25">
      <c r="K1587" s="72"/>
      <c r="L1587" s="18"/>
      <c r="M1587" s="18"/>
    </row>
    <row r="1588" spans="11:13" x14ac:dyDescent="0.25">
      <c r="K1588" s="72"/>
      <c r="L1588" s="18"/>
      <c r="M1588" s="18"/>
    </row>
    <row r="1589" spans="11:13" x14ac:dyDescent="0.25">
      <c r="K1589" s="72"/>
      <c r="L1589" s="18"/>
      <c r="M1589" s="18"/>
    </row>
    <row r="1590" spans="11:13" x14ac:dyDescent="0.25">
      <c r="K1590" s="72"/>
      <c r="L1590" s="18"/>
      <c r="M1590" s="18"/>
    </row>
    <row r="1591" spans="11:13" x14ac:dyDescent="0.25">
      <c r="K1591" s="72"/>
      <c r="L1591" s="18"/>
      <c r="M1591" s="18"/>
    </row>
    <row r="1592" spans="11:13" x14ac:dyDescent="0.25">
      <c r="K1592" s="72"/>
      <c r="L1592" s="18"/>
      <c r="M1592" s="18"/>
    </row>
    <row r="1593" spans="11:13" x14ac:dyDescent="0.25">
      <c r="K1593" s="72"/>
      <c r="L1593" s="18"/>
      <c r="M1593" s="18"/>
    </row>
    <row r="1594" spans="11:13" x14ac:dyDescent="0.25">
      <c r="K1594" s="72"/>
      <c r="L1594" s="18"/>
      <c r="M1594" s="18"/>
    </row>
    <row r="1595" spans="11:13" x14ac:dyDescent="0.25">
      <c r="K1595" s="72"/>
      <c r="L1595" s="18"/>
      <c r="M1595" s="18"/>
    </row>
    <row r="1596" spans="11:13" x14ac:dyDescent="0.25">
      <c r="K1596" s="72"/>
      <c r="L1596" s="18"/>
      <c r="M1596" s="18"/>
    </row>
    <row r="1597" spans="11:13" x14ac:dyDescent="0.25">
      <c r="K1597" s="72"/>
      <c r="L1597" s="18"/>
      <c r="M1597" s="18"/>
    </row>
    <row r="1598" spans="11:13" x14ac:dyDescent="0.25">
      <c r="K1598" s="72"/>
      <c r="L1598" s="18"/>
      <c r="M1598" s="18"/>
    </row>
    <row r="1599" spans="11:13" x14ac:dyDescent="0.25">
      <c r="K1599" s="72"/>
      <c r="L1599" s="18"/>
      <c r="M1599" s="18"/>
    </row>
    <row r="1600" spans="11:13" x14ac:dyDescent="0.25">
      <c r="K1600" s="72"/>
      <c r="L1600" s="18"/>
      <c r="M1600" s="18"/>
    </row>
    <row r="1601" spans="11:13" x14ac:dyDescent="0.25">
      <c r="K1601" s="72"/>
      <c r="L1601" s="18"/>
      <c r="M1601" s="18"/>
    </row>
    <row r="1602" spans="11:13" x14ac:dyDescent="0.25">
      <c r="K1602" s="72"/>
      <c r="L1602" s="18"/>
      <c r="M1602" s="18"/>
    </row>
    <row r="1603" spans="11:13" x14ac:dyDescent="0.25">
      <c r="K1603" s="72"/>
      <c r="L1603" s="18"/>
      <c r="M1603" s="18"/>
    </row>
    <row r="1604" spans="11:13" x14ac:dyDescent="0.25">
      <c r="K1604" s="72"/>
      <c r="L1604" s="18"/>
      <c r="M1604" s="18"/>
    </row>
    <row r="1605" spans="11:13" x14ac:dyDescent="0.25">
      <c r="K1605" s="72"/>
      <c r="L1605" s="18"/>
      <c r="M1605" s="18"/>
    </row>
    <row r="1606" spans="11:13" x14ac:dyDescent="0.25">
      <c r="K1606" s="72"/>
      <c r="L1606" s="18"/>
      <c r="M1606" s="18"/>
    </row>
    <row r="1607" spans="11:13" x14ac:dyDescent="0.25">
      <c r="K1607" s="72"/>
      <c r="L1607" s="18"/>
      <c r="M1607" s="18"/>
    </row>
    <row r="1608" spans="11:13" x14ac:dyDescent="0.25">
      <c r="K1608" s="72"/>
      <c r="L1608" s="18"/>
      <c r="M1608" s="18"/>
    </row>
    <row r="1609" spans="11:13" x14ac:dyDescent="0.25">
      <c r="K1609" s="72"/>
      <c r="L1609" s="18"/>
      <c r="M1609" s="18"/>
    </row>
    <row r="1610" spans="11:13" x14ac:dyDescent="0.25">
      <c r="K1610" s="72"/>
      <c r="L1610" s="18"/>
      <c r="M1610" s="18"/>
    </row>
    <row r="1611" spans="11:13" x14ac:dyDescent="0.25">
      <c r="K1611" s="72"/>
      <c r="L1611" s="18"/>
      <c r="M1611" s="18"/>
    </row>
    <row r="1612" spans="11:13" x14ac:dyDescent="0.25">
      <c r="K1612" s="72"/>
      <c r="L1612" s="18"/>
      <c r="M1612" s="18"/>
    </row>
    <row r="1613" spans="11:13" x14ac:dyDescent="0.25">
      <c r="K1613" s="72"/>
      <c r="L1613" s="18"/>
      <c r="M1613" s="18"/>
    </row>
    <row r="1614" spans="11:13" x14ac:dyDescent="0.25">
      <c r="K1614" s="72"/>
      <c r="L1614" s="18"/>
      <c r="M1614" s="18"/>
    </row>
    <row r="1615" spans="11:13" x14ac:dyDescent="0.25">
      <c r="K1615" s="72"/>
      <c r="L1615" s="18"/>
      <c r="M1615" s="18"/>
    </row>
    <row r="1616" spans="11:13" x14ac:dyDescent="0.25">
      <c r="K1616" s="72"/>
      <c r="L1616" s="18"/>
      <c r="M1616" s="18"/>
    </row>
    <row r="1617" spans="11:13" x14ac:dyDescent="0.25">
      <c r="K1617" s="72"/>
      <c r="L1617" s="18"/>
      <c r="M1617" s="18"/>
    </row>
    <row r="1618" spans="11:13" x14ac:dyDescent="0.25">
      <c r="K1618" s="72"/>
      <c r="L1618" s="18"/>
      <c r="M1618" s="18"/>
    </row>
    <row r="1619" spans="11:13" x14ac:dyDescent="0.25">
      <c r="K1619" s="72"/>
      <c r="L1619" s="18"/>
      <c r="M1619" s="18"/>
    </row>
    <row r="1620" spans="11:13" x14ac:dyDescent="0.25">
      <c r="K1620" s="72"/>
      <c r="L1620" s="18"/>
      <c r="M1620" s="18"/>
    </row>
    <row r="1621" spans="11:13" x14ac:dyDescent="0.25">
      <c r="K1621" s="72"/>
      <c r="L1621" s="18"/>
      <c r="M1621" s="18"/>
    </row>
    <row r="1622" spans="11:13" x14ac:dyDescent="0.25">
      <c r="K1622" s="72"/>
      <c r="L1622" s="18"/>
      <c r="M1622" s="18"/>
    </row>
    <row r="1623" spans="11:13" x14ac:dyDescent="0.25">
      <c r="K1623" s="72"/>
      <c r="L1623" s="18"/>
      <c r="M1623" s="18"/>
    </row>
    <row r="1624" spans="11:13" x14ac:dyDescent="0.25">
      <c r="K1624" s="72"/>
      <c r="L1624" s="18"/>
      <c r="M1624" s="18"/>
    </row>
    <row r="1625" spans="11:13" x14ac:dyDescent="0.25">
      <c r="K1625" s="72"/>
      <c r="L1625" s="18"/>
      <c r="M1625" s="18"/>
    </row>
    <row r="1626" spans="11:13" x14ac:dyDescent="0.25">
      <c r="K1626" s="72"/>
      <c r="L1626" s="18"/>
      <c r="M1626" s="18"/>
    </row>
    <row r="1627" spans="11:13" x14ac:dyDescent="0.25">
      <c r="K1627" s="72"/>
      <c r="L1627" s="18"/>
      <c r="M1627" s="18"/>
    </row>
    <row r="1628" spans="11:13" x14ac:dyDescent="0.25">
      <c r="K1628" s="72"/>
      <c r="L1628" s="18"/>
      <c r="M1628" s="18"/>
    </row>
    <row r="1629" spans="11:13" x14ac:dyDescent="0.25">
      <c r="K1629" s="72"/>
      <c r="L1629" s="18"/>
      <c r="M1629" s="18"/>
    </row>
    <row r="1630" spans="11:13" x14ac:dyDescent="0.25">
      <c r="K1630" s="72"/>
      <c r="L1630" s="18"/>
      <c r="M1630" s="18"/>
    </row>
    <row r="1631" spans="11:13" x14ac:dyDescent="0.25">
      <c r="K1631" s="72"/>
      <c r="L1631" s="18"/>
      <c r="M1631" s="18"/>
    </row>
    <row r="1632" spans="11:13" x14ac:dyDescent="0.25">
      <c r="K1632" s="72"/>
      <c r="L1632" s="18"/>
      <c r="M1632" s="18"/>
    </row>
    <row r="1633" spans="11:13" x14ac:dyDescent="0.25">
      <c r="K1633" s="72"/>
      <c r="L1633" s="18"/>
      <c r="M1633" s="18"/>
    </row>
    <row r="1634" spans="11:13" x14ac:dyDescent="0.25">
      <c r="K1634" s="72"/>
      <c r="L1634" s="18"/>
      <c r="M1634" s="18"/>
    </row>
    <row r="1635" spans="11:13" x14ac:dyDescent="0.25">
      <c r="K1635" s="72"/>
      <c r="L1635" s="18"/>
      <c r="M1635" s="18"/>
    </row>
    <row r="1636" spans="11:13" x14ac:dyDescent="0.25">
      <c r="K1636" s="72"/>
      <c r="L1636" s="18"/>
      <c r="M1636" s="18"/>
    </row>
    <row r="1637" spans="11:13" x14ac:dyDescent="0.25">
      <c r="K1637" s="72"/>
      <c r="L1637" s="18"/>
      <c r="M1637" s="18"/>
    </row>
    <row r="1638" spans="11:13" x14ac:dyDescent="0.25">
      <c r="K1638" s="72"/>
      <c r="L1638" s="18"/>
      <c r="M1638" s="18"/>
    </row>
    <row r="1639" spans="11:13" x14ac:dyDescent="0.25">
      <c r="K1639" s="72"/>
      <c r="L1639" s="18"/>
      <c r="M1639" s="18"/>
    </row>
    <row r="1640" spans="11:13" x14ac:dyDescent="0.25">
      <c r="K1640" s="72"/>
      <c r="L1640" s="18"/>
      <c r="M1640" s="18"/>
    </row>
    <row r="1641" spans="11:13" x14ac:dyDescent="0.25">
      <c r="K1641" s="72"/>
      <c r="L1641" s="18"/>
      <c r="M1641" s="18"/>
    </row>
    <row r="1642" spans="11:13" x14ac:dyDescent="0.25">
      <c r="K1642" s="72"/>
      <c r="L1642" s="18"/>
      <c r="M1642" s="18"/>
    </row>
    <row r="1643" spans="11:13" x14ac:dyDescent="0.25">
      <c r="K1643" s="72"/>
      <c r="L1643" s="18"/>
      <c r="M1643" s="18"/>
    </row>
    <row r="1644" spans="11:13" x14ac:dyDescent="0.25">
      <c r="K1644" s="72"/>
      <c r="L1644" s="18"/>
      <c r="M1644" s="18"/>
    </row>
    <row r="1645" spans="11:13" x14ac:dyDescent="0.25">
      <c r="K1645" s="72"/>
      <c r="L1645" s="18"/>
      <c r="M1645" s="18"/>
    </row>
    <row r="1646" spans="11:13" x14ac:dyDescent="0.25">
      <c r="K1646" s="72"/>
      <c r="L1646" s="18"/>
      <c r="M1646" s="18"/>
    </row>
    <row r="1647" spans="11:13" x14ac:dyDescent="0.25">
      <c r="K1647" s="72"/>
      <c r="L1647" s="18"/>
      <c r="M1647" s="18"/>
    </row>
    <row r="1648" spans="11:13" x14ac:dyDescent="0.25">
      <c r="K1648" s="72"/>
      <c r="L1648" s="18"/>
      <c r="M1648" s="18"/>
    </row>
    <row r="1649" spans="11:13" x14ac:dyDescent="0.25">
      <c r="K1649" s="72"/>
      <c r="L1649" s="18"/>
      <c r="M1649" s="18"/>
    </row>
    <row r="1650" spans="11:13" x14ac:dyDescent="0.25">
      <c r="K1650" s="72"/>
      <c r="L1650" s="18"/>
      <c r="M1650" s="18"/>
    </row>
    <row r="1651" spans="11:13" x14ac:dyDescent="0.25">
      <c r="K1651" s="72"/>
      <c r="L1651" s="18"/>
      <c r="M1651" s="18"/>
    </row>
    <row r="1652" spans="11:13" x14ac:dyDescent="0.25">
      <c r="K1652" s="72"/>
      <c r="L1652" s="18"/>
      <c r="M1652" s="18"/>
    </row>
    <row r="1653" spans="11:13" x14ac:dyDescent="0.25">
      <c r="K1653" s="72"/>
      <c r="L1653" s="18"/>
      <c r="M1653" s="18"/>
    </row>
    <row r="1654" spans="11:13" x14ac:dyDescent="0.25">
      <c r="K1654" s="72"/>
      <c r="L1654" s="18"/>
      <c r="M1654" s="18"/>
    </row>
    <row r="1655" spans="11:13" x14ac:dyDescent="0.25">
      <c r="K1655" s="72"/>
      <c r="L1655" s="18"/>
      <c r="M1655" s="18"/>
    </row>
    <row r="1656" spans="11:13" x14ac:dyDescent="0.25">
      <c r="K1656" s="72"/>
      <c r="L1656" s="18"/>
      <c r="M1656" s="18"/>
    </row>
    <row r="1657" spans="11:13" x14ac:dyDescent="0.25">
      <c r="K1657" s="72"/>
      <c r="L1657" s="18"/>
      <c r="M1657" s="18"/>
    </row>
    <row r="1658" spans="11:13" x14ac:dyDescent="0.25">
      <c r="K1658" s="72"/>
      <c r="L1658" s="18"/>
      <c r="M1658" s="18"/>
    </row>
    <row r="1659" spans="11:13" x14ac:dyDescent="0.25">
      <c r="K1659" s="72"/>
      <c r="L1659" s="18"/>
      <c r="M1659" s="18"/>
    </row>
    <row r="1660" spans="11:13" x14ac:dyDescent="0.25">
      <c r="K1660" s="72"/>
      <c r="L1660" s="18"/>
      <c r="M1660" s="18"/>
    </row>
    <row r="1661" spans="11:13" x14ac:dyDescent="0.25">
      <c r="K1661" s="72"/>
      <c r="L1661" s="18"/>
      <c r="M1661" s="18"/>
    </row>
    <row r="1662" spans="11:13" x14ac:dyDescent="0.25">
      <c r="K1662" s="72"/>
      <c r="L1662" s="18"/>
      <c r="M1662" s="18"/>
    </row>
    <row r="1663" spans="11:13" x14ac:dyDescent="0.25">
      <c r="K1663" s="72"/>
      <c r="L1663" s="18"/>
      <c r="M1663" s="18"/>
    </row>
    <row r="1664" spans="11:13" x14ac:dyDescent="0.25">
      <c r="K1664" s="72"/>
      <c r="L1664" s="18"/>
      <c r="M1664" s="18"/>
    </row>
    <row r="1665" spans="11:13" x14ac:dyDescent="0.25">
      <c r="K1665" s="72"/>
      <c r="L1665" s="18"/>
      <c r="M1665" s="18"/>
    </row>
    <row r="1666" spans="11:13" x14ac:dyDescent="0.25">
      <c r="K1666" s="72"/>
      <c r="L1666" s="18"/>
      <c r="M1666" s="18"/>
    </row>
    <row r="1667" spans="11:13" x14ac:dyDescent="0.25">
      <c r="K1667" s="72"/>
      <c r="L1667" s="18"/>
      <c r="M1667" s="18"/>
    </row>
    <row r="1668" spans="11:13" x14ac:dyDescent="0.25">
      <c r="K1668" s="72"/>
      <c r="L1668" s="18"/>
      <c r="M1668" s="18"/>
    </row>
    <row r="1669" spans="11:13" x14ac:dyDescent="0.25">
      <c r="K1669" s="72"/>
      <c r="L1669" s="18"/>
      <c r="M1669" s="18"/>
    </row>
    <row r="1670" spans="11:13" x14ac:dyDescent="0.25">
      <c r="K1670" s="72"/>
      <c r="L1670" s="18"/>
      <c r="M1670" s="18"/>
    </row>
    <row r="1671" spans="11:13" x14ac:dyDescent="0.25">
      <c r="K1671" s="72"/>
      <c r="L1671" s="18"/>
      <c r="M1671" s="18"/>
    </row>
    <row r="1672" spans="11:13" x14ac:dyDescent="0.25">
      <c r="K1672" s="72"/>
      <c r="L1672" s="18"/>
      <c r="M1672" s="18"/>
    </row>
    <row r="1673" spans="11:13" x14ac:dyDescent="0.25">
      <c r="K1673" s="72"/>
      <c r="L1673" s="18"/>
      <c r="M1673" s="18"/>
    </row>
    <row r="1674" spans="11:13" x14ac:dyDescent="0.25">
      <c r="K1674" s="72"/>
      <c r="L1674" s="18"/>
      <c r="M1674" s="18"/>
    </row>
    <row r="1675" spans="11:13" x14ac:dyDescent="0.25">
      <c r="K1675" s="72"/>
      <c r="L1675" s="18"/>
      <c r="M1675" s="18"/>
    </row>
    <row r="1676" spans="11:13" x14ac:dyDescent="0.25">
      <c r="K1676" s="72"/>
      <c r="L1676" s="18"/>
      <c r="M1676" s="18"/>
    </row>
    <row r="1677" spans="11:13" x14ac:dyDescent="0.25">
      <c r="K1677" s="72"/>
      <c r="L1677" s="18"/>
      <c r="M1677" s="18"/>
    </row>
    <row r="1678" spans="11:13" x14ac:dyDescent="0.25">
      <c r="K1678" s="72"/>
      <c r="L1678" s="18"/>
      <c r="M1678" s="18"/>
    </row>
    <row r="1679" spans="11:13" x14ac:dyDescent="0.25">
      <c r="K1679" s="72"/>
      <c r="L1679" s="18"/>
      <c r="M1679" s="18"/>
    </row>
    <row r="1680" spans="11:13" x14ac:dyDescent="0.25">
      <c r="K1680" s="72"/>
      <c r="L1680" s="18"/>
      <c r="M1680" s="18"/>
    </row>
    <row r="1681" spans="11:13" x14ac:dyDescent="0.25">
      <c r="K1681" s="72"/>
      <c r="L1681" s="18"/>
      <c r="M1681" s="18"/>
    </row>
    <row r="1682" spans="11:13" x14ac:dyDescent="0.25">
      <c r="K1682" s="72"/>
      <c r="L1682" s="18"/>
      <c r="M1682" s="18"/>
    </row>
    <row r="1683" spans="11:13" x14ac:dyDescent="0.25">
      <c r="K1683" s="72"/>
      <c r="L1683" s="18"/>
      <c r="M1683" s="18"/>
    </row>
    <row r="1684" spans="11:13" x14ac:dyDescent="0.25">
      <c r="K1684" s="72"/>
      <c r="L1684" s="18"/>
      <c r="M1684" s="18"/>
    </row>
    <row r="1685" spans="11:13" x14ac:dyDescent="0.25">
      <c r="K1685" s="72"/>
      <c r="L1685" s="18"/>
      <c r="M1685" s="18"/>
    </row>
    <row r="1686" spans="11:13" x14ac:dyDescent="0.25">
      <c r="K1686" s="72"/>
      <c r="L1686" s="18"/>
      <c r="M1686" s="18"/>
    </row>
    <row r="1687" spans="11:13" x14ac:dyDescent="0.25">
      <c r="K1687" s="72"/>
      <c r="L1687" s="18"/>
      <c r="M1687" s="18"/>
    </row>
    <row r="1688" spans="11:13" x14ac:dyDescent="0.25">
      <c r="K1688" s="72"/>
      <c r="L1688" s="18"/>
      <c r="M1688" s="18"/>
    </row>
    <row r="1689" spans="11:13" x14ac:dyDescent="0.25">
      <c r="K1689" s="72"/>
      <c r="L1689" s="18"/>
      <c r="M1689" s="18"/>
    </row>
    <row r="1690" spans="11:13" x14ac:dyDescent="0.25">
      <c r="K1690" s="72"/>
      <c r="L1690" s="18"/>
      <c r="M1690" s="18"/>
    </row>
    <row r="1691" spans="11:13" x14ac:dyDescent="0.25">
      <c r="K1691" s="72"/>
      <c r="L1691" s="18"/>
      <c r="M1691" s="18"/>
    </row>
    <row r="1692" spans="11:13" x14ac:dyDescent="0.25">
      <c r="K1692" s="72"/>
      <c r="L1692" s="18"/>
      <c r="M1692" s="18"/>
    </row>
    <row r="1693" spans="11:13" x14ac:dyDescent="0.25">
      <c r="K1693" s="72"/>
      <c r="L1693" s="18"/>
      <c r="M1693" s="18"/>
    </row>
    <row r="1694" spans="11:13" x14ac:dyDescent="0.25">
      <c r="K1694" s="72"/>
      <c r="L1694" s="18"/>
      <c r="M1694" s="18"/>
    </row>
    <row r="1695" spans="11:13" x14ac:dyDescent="0.25">
      <c r="K1695" s="72"/>
      <c r="L1695" s="18"/>
      <c r="M1695" s="18"/>
    </row>
    <row r="1696" spans="11:13" x14ac:dyDescent="0.25">
      <c r="K1696" s="72"/>
      <c r="L1696" s="18"/>
      <c r="M1696" s="18"/>
    </row>
    <row r="1697" spans="11:13" x14ac:dyDescent="0.25">
      <c r="K1697" s="72"/>
      <c r="L1697" s="18"/>
      <c r="M1697" s="18"/>
    </row>
    <row r="1698" spans="11:13" x14ac:dyDescent="0.25">
      <c r="K1698" s="72"/>
      <c r="L1698" s="18"/>
      <c r="M1698" s="18"/>
    </row>
    <row r="1699" spans="11:13" x14ac:dyDescent="0.25">
      <c r="K1699" s="72"/>
      <c r="L1699" s="18"/>
      <c r="M1699" s="18"/>
    </row>
    <row r="1700" spans="11:13" x14ac:dyDescent="0.25">
      <c r="K1700" s="72"/>
      <c r="L1700" s="18"/>
      <c r="M1700" s="18"/>
    </row>
    <row r="1701" spans="11:13" x14ac:dyDescent="0.25">
      <c r="K1701" s="72"/>
      <c r="L1701" s="18"/>
      <c r="M1701" s="18"/>
    </row>
    <row r="1702" spans="11:13" x14ac:dyDescent="0.25">
      <c r="K1702" s="72"/>
      <c r="L1702" s="18"/>
      <c r="M1702" s="18"/>
    </row>
    <row r="1703" spans="11:13" x14ac:dyDescent="0.25">
      <c r="K1703" s="72"/>
      <c r="L1703" s="18"/>
      <c r="M1703" s="18"/>
    </row>
    <row r="1704" spans="11:13" x14ac:dyDescent="0.25">
      <c r="K1704" s="72"/>
      <c r="L1704" s="18"/>
      <c r="M1704" s="18"/>
    </row>
    <row r="1705" spans="11:13" x14ac:dyDescent="0.25">
      <c r="K1705" s="72"/>
      <c r="L1705" s="18"/>
      <c r="M1705" s="18"/>
    </row>
    <row r="1706" spans="11:13" x14ac:dyDescent="0.25">
      <c r="K1706" s="72"/>
      <c r="L1706" s="18"/>
      <c r="M1706" s="18"/>
    </row>
    <row r="1707" spans="11:13" x14ac:dyDescent="0.25">
      <c r="K1707" s="72"/>
      <c r="L1707" s="18"/>
      <c r="M1707" s="18"/>
    </row>
    <row r="1708" spans="11:13" x14ac:dyDescent="0.25">
      <c r="K1708" s="72"/>
      <c r="L1708" s="18"/>
      <c r="M1708" s="18"/>
    </row>
    <row r="1709" spans="11:13" x14ac:dyDescent="0.25">
      <c r="K1709" s="72"/>
      <c r="L1709" s="18"/>
      <c r="M1709" s="18"/>
    </row>
    <row r="1710" spans="11:13" x14ac:dyDescent="0.25">
      <c r="K1710" s="72"/>
      <c r="L1710" s="18"/>
      <c r="M1710" s="18"/>
    </row>
    <row r="1711" spans="11:13" x14ac:dyDescent="0.25">
      <c r="K1711" s="72"/>
      <c r="L1711" s="18"/>
      <c r="M1711" s="18"/>
    </row>
    <row r="1712" spans="11:13" x14ac:dyDescent="0.25">
      <c r="K1712" s="72"/>
      <c r="L1712" s="18"/>
      <c r="M1712" s="18"/>
    </row>
    <row r="1713" spans="11:13" x14ac:dyDescent="0.25">
      <c r="K1713" s="72"/>
      <c r="L1713" s="18"/>
      <c r="M1713" s="18"/>
    </row>
    <row r="1714" spans="11:13" x14ac:dyDescent="0.25">
      <c r="K1714" s="72"/>
      <c r="L1714" s="18"/>
      <c r="M1714" s="18"/>
    </row>
    <row r="1715" spans="11:13" x14ac:dyDescent="0.25">
      <c r="K1715" s="72"/>
      <c r="L1715" s="18"/>
      <c r="M1715" s="18"/>
    </row>
    <row r="1716" spans="11:13" x14ac:dyDescent="0.25">
      <c r="K1716" s="72"/>
      <c r="L1716" s="18"/>
      <c r="M1716" s="18"/>
    </row>
    <row r="1717" spans="11:13" x14ac:dyDescent="0.25">
      <c r="K1717" s="72"/>
      <c r="L1717" s="18"/>
      <c r="M1717" s="18"/>
    </row>
    <row r="1718" spans="11:13" x14ac:dyDescent="0.25">
      <c r="K1718" s="72"/>
      <c r="L1718" s="18"/>
      <c r="M1718" s="18"/>
    </row>
    <row r="1719" spans="11:13" x14ac:dyDescent="0.25">
      <c r="K1719" s="72"/>
      <c r="L1719" s="18"/>
      <c r="M1719" s="18"/>
    </row>
    <row r="1720" spans="11:13" x14ac:dyDescent="0.25">
      <c r="K1720" s="72"/>
      <c r="L1720" s="18"/>
      <c r="M1720" s="18"/>
    </row>
    <row r="1721" spans="11:13" x14ac:dyDescent="0.25">
      <c r="K1721" s="72"/>
      <c r="L1721" s="18"/>
      <c r="M1721" s="18"/>
    </row>
    <row r="1722" spans="11:13" x14ac:dyDescent="0.25">
      <c r="K1722" s="72"/>
      <c r="L1722" s="18"/>
      <c r="M1722" s="18"/>
    </row>
    <row r="1723" spans="11:13" x14ac:dyDescent="0.25">
      <c r="K1723" s="72"/>
      <c r="L1723" s="18"/>
      <c r="M1723" s="18"/>
    </row>
    <row r="1724" spans="11:13" x14ac:dyDescent="0.25">
      <c r="K1724" s="72"/>
      <c r="L1724" s="18"/>
      <c r="M1724" s="18"/>
    </row>
    <row r="1725" spans="11:13" x14ac:dyDescent="0.25">
      <c r="K1725" s="72"/>
      <c r="L1725" s="18"/>
      <c r="M1725" s="18"/>
    </row>
    <row r="1726" spans="11:13" x14ac:dyDescent="0.25">
      <c r="K1726" s="72"/>
      <c r="L1726" s="18"/>
      <c r="M1726" s="18"/>
    </row>
    <row r="1727" spans="11:13" x14ac:dyDescent="0.25">
      <c r="K1727" s="72"/>
      <c r="L1727" s="18"/>
      <c r="M1727" s="18"/>
    </row>
    <row r="1728" spans="11:13" x14ac:dyDescent="0.25">
      <c r="K1728" s="72"/>
      <c r="L1728" s="18"/>
      <c r="M1728" s="18"/>
    </row>
    <row r="1729" spans="11:13" x14ac:dyDescent="0.25">
      <c r="K1729" s="72"/>
      <c r="L1729" s="18"/>
      <c r="M1729" s="18"/>
    </row>
    <row r="1730" spans="11:13" x14ac:dyDescent="0.25">
      <c r="K1730" s="72"/>
      <c r="L1730" s="18"/>
      <c r="M1730" s="18"/>
    </row>
    <row r="1731" spans="11:13" x14ac:dyDescent="0.25">
      <c r="K1731" s="72"/>
      <c r="L1731" s="18"/>
      <c r="M1731" s="18"/>
    </row>
    <row r="1732" spans="11:13" x14ac:dyDescent="0.25">
      <c r="K1732" s="72"/>
      <c r="L1732" s="18"/>
      <c r="M1732" s="18"/>
    </row>
    <row r="1733" spans="11:13" x14ac:dyDescent="0.25">
      <c r="K1733" s="72"/>
      <c r="L1733" s="18"/>
      <c r="M1733" s="18"/>
    </row>
    <row r="1734" spans="11:13" x14ac:dyDescent="0.25">
      <c r="K1734" s="72"/>
      <c r="L1734" s="18"/>
      <c r="M1734" s="18"/>
    </row>
    <row r="1735" spans="11:13" x14ac:dyDescent="0.25">
      <c r="K1735" s="72"/>
      <c r="L1735" s="18"/>
      <c r="M1735" s="18"/>
    </row>
    <row r="1736" spans="11:13" x14ac:dyDescent="0.25">
      <c r="K1736" s="72"/>
      <c r="L1736" s="18"/>
      <c r="M1736" s="18"/>
    </row>
    <row r="1737" spans="11:13" x14ac:dyDescent="0.25">
      <c r="K1737" s="72"/>
      <c r="L1737" s="18"/>
      <c r="M1737" s="18"/>
    </row>
    <row r="1738" spans="11:13" x14ac:dyDescent="0.25">
      <c r="K1738" s="72"/>
      <c r="L1738" s="18"/>
      <c r="M1738" s="18"/>
    </row>
    <row r="1739" spans="11:13" x14ac:dyDescent="0.25">
      <c r="K1739" s="72"/>
      <c r="L1739" s="18"/>
      <c r="M1739" s="18"/>
    </row>
    <row r="1740" spans="11:13" x14ac:dyDescent="0.25">
      <c r="K1740" s="72"/>
      <c r="L1740" s="18"/>
      <c r="M1740" s="18"/>
    </row>
    <row r="1741" spans="11:13" x14ac:dyDescent="0.25">
      <c r="K1741" s="72"/>
      <c r="L1741" s="18"/>
      <c r="M1741" s="18"/>
    </row>
    <row r="1742" spans="11:13" x14ac:dyDescent="0.25">
      <c r="K1742" s="72"/>
      <c r="L1742" s="18"/>
      <c r="M1742" s="18"/>
    </row>
    <row r="1743" spans="11:13" x14ac:dyDescent="0.25">
      <c r="K1743" s="72"/>
      <c r="L1743" s="18"/>
      <c r="M1743" s="18"/>
    </row>
    <row r="1744" spans="11:13" x14ac:dyDescent="0.25">
      <c r="K1744" s="72"/>
      <c r="L1744" s="18"/>
      <c r="M1744" s="18"/>
    </row>
    <row r="1745" spans="11:13" x14ac:dyDescent="0.25">
      <c r="K1745" s="72"/>
      <c r="L1745" s="18"/>
      <c r="M1745" s="18"/>
    </row>
    <row r="1746" spans="11:13" x14ac:dyDescent="0.25">
      <c r="K1746" s="72"/>
      <c r="L1746" s="18"/>
      <c r="M1746" s="18"/>
    </row>
    <row r="1747" spans="11:13" x14ac:dyDescent="0.25">
      <c r="K1747" s="72"/>
      <c r="L1747" s="18"/>
      <c r="M1747" s="18"/>
    </row>
    <row r="1748" spans="11:13" x14ac:dyDescent="0.25">
      <c r="K1748" s="72"/>
      <c r="L1748" s="18"/>
      <c r="M1748" s="18"/>
    </row>
    <row r="1749" spans="11:13" x14ac:dyDescent="0.25">
      <c r="K1749" s="72"/>
      <c r="L1749" s="18"/>
      <c r="M1749" s="18"/>
    </row>
    <row r="1750" spans="11:13" x14ac:dyDescent="0.25">
      <c r="K1750" s="72"/>
      <c r="L1750" s="18"/>
      <c r="M1750" s="18"/>
    </row>
    <row r="1751" spans="11:13" x14ac:dyDescent="0.25">
      <c r="K1751" s="72"/>
      <c r="L1751" s="18"/>
      <c r="M1751" s="18"/>
    </row>
    <row r="1752" spans="11:13" x14ac:dyDescent="0.25">
      <c r="K1752" s="72"/>
      <c r="L1752" s="18"/>
      <c r="M1752" s="18"/>
    </row>
    <row r="1753" spans="11:13" x14ac:dyDescent="0.25">
      <c r="K1753" s="72"/>
      <c r="L1753" s="18"/>
      <c r="M1753" s="18"/>
    </row>
    <row r="1754" spans="11:13" x14ac:dyDescent="0.25">
      <c r="K1754" s="72"/>
      <c r="L1754" s="18"/>
      <c r="M1754" s="18"/>
    </row>
    <row r="1755" spans="11:13" x14ac:dyDescent="0.25">
      <c r="K1755" s="72"/>
      <c r="L1755" s="18"/>
      <c r="M1755" s="18"/>
    </row>
    <row r="1756" spans="11:13" x14ac:dyDescent="0.25">
      <c r="K1756" s="72"/>
      <c r="L1756" s="18"/>
      <c r="M1756" s="18"/>
    </row>
    <row r="1757" spans="11:13" x14ac:dyDescent="0.25">
      <c r="K1757" s="72"/>
      <c r="L1757" s="18"/>
      <c r="M1757" s="18"/>
    </row>
    <row r="1758" spans="11:13" x14ac:dyDescent="0.25">
      <c r="K1758" s="72"/>
      <c r="L1758" s="18"/>
      <c r="M1758" s="18"/>
    </row>
    <row r="1759" spans="11:13" x14ac:dyDescent="0.25">
      <c r="K1759" s="72"/>
      <c r="L1759" s="18"/>
      <c r="M1759" s="18"/>
    </row>
    <row r="1760" spans="11:13" x14ac:dyDescent="0.25">
      <c r="K1760" s="72"/>
      <c r="L1760" s="18"/>
      <c r="M1760" s="18"/>
    </row>
    <row r="1761" spans="11:13" x14ac:dyDescent="0.25">
      <c r="K1761" s="72"/>
      <c r="L1761" s="18"/>
      <c r="M1761" s="18"/>
    </row>
    <row r="1762" spans="11:13" x14ac:dyDescent="0.25">
      <c r="K1762" s="72"/>
      <c r="L1762" s="18"/>
      <c r="M1762" s="18"/>
    </row>
    <row r="1763" spans="11:13" x14ac:dyDescent="0.25">
      <c r="K1763" s="72"/>
      <c r="L1763" s="18"/>
      <c r="M1763" s="18"/>
    </row>
    <row r="1764" spans="11:13" x14ac:dyDescent="0.25">
      <c r="K1764" s="72"/>
      <c r="L1764" s="18"/>
      <c r="M1764" s="18"/>
    </row>
    <row r="1765" spans="11:13" x14ac:dyDescent="0.25">
      <c r="K1765" s="72"/>
      <c r="L1765" s="18"/>
      <c r="M1765" s="18"/>
    </row>
    <row r="1766" spans="11:13" x14ac:dyDescent="0.25">
      <c r="K1766" s="72"/>
      <c r="L1766" s="18"/>
      <c r="M1766" s="18"/>
    </row>
    <row r="1767" spans="11:13" x14ac:dyDescent="0.25">
      <c r="K1767" s="72"/>
      <c r="L1767" s="18"/>
      <c r="M1767" s="18"/>
    </row>
    <row r="1768" spans="11:13" x14ac:dyDescent="0.25">
      <c r="K1768" s="72"/>
      <c r="L1768" s="18"/>
      <c r="M1768" s="18"/>
    </row>
    <row r="1769" spans="11:13" x14ac:dyDescent="0.25">
      <c r="K1769" s="72"/>
      <c r="L1769" s="18"/>
      <c r="M1769" s="18"/>
    </row>
    <row r="1770" spans="11:13" x14ac:dyDescent="0.25">
      <c r="K1770" s="72"/>
      <c r="L1770" s="18"/>
      <c r="M1770" s="18"/>
    </row>
    <row r="1771" spans="11:13" x14ac:dyDescent="0.25">
      <c r="K1771" s="72"/>
      <c r="L1771" s="18"/>
      <c r="M1771" s="18"/>
    </row>
    <row r="1772" spans="11:13" x14ac:dyDescent="0.25">
      <c r="K1772" s="72"/>
      <c r="L1772" s="18"/>
      <c r="M1772" s="18"/>
    </row>
    <row r="1773" spans="11:13" x14ac:dyDescent="0.25">
      <c r="K1773" s="72"/>
      <c r="L1773" s="18"/>
      <c r="M1773" s="18"/>
    </row>
    <row r="1774" spans="11:13" x14ac:dyDescent="0.25">
      <c r="K1774" s="72"/>
      <c r="L1774" s="18"/>
      <c r="M1774" s="18"/>
    </row>
    <row r="1775" spans="11:13" x14ac:dyDescent="0.25">
      <c r="K1775" s="72"/>
      <c r="L1775" s="18"/>
      <c r="M1775" s="18"/>
    </row>
    <row r="1776" spans="11:13" x14ac:dyDescent="0.25">
      <c r="K1776" s="72"/>
      <c r="L1776" s="18"/>
      <c r="M1776" s="18"/>
    </row>
    <row r="1777" spans="11:13" x14ac:dyDescent="0.25">
      <c r="K1777" s="72"/>
      <c r="L1777" s="18"/>
      <c r="M1777" s="18"/>
    </row>
    <row r="1778" spans="11:13" x14ac:dyDescent="0.25">
      <c r="K1778" s="72"/>
      <c r="L1778" s="18"/>
      <c r="M1778" s="18"/>
    </row>
    <row r="1779" spans="11:13" x14ac:dyDescent="0.25">
      <c r="K1779" s="72"/>
      <c r="L1779" s="18"/>
      <c r="M1779" s="18"/>
    </row>
    <row r="1780" spans="11:13" x14ac:dyDescent="0.25">
      <c r="K1780" s="72"/>
      <c r="L1780" s="18"/>
      <c r="M1780" s="18"/>
    </row>
    <row r="1781" spans="11:13" x14ac:dyDescent="0.25">
      <c r="K1781" s="72"/>
      <c r="L1781" s="18"/>
      <c r="M1781" s="18"/>
    </row>
    <row r="1782" spans="11:13" x14ac:dyDescent="0.25">
      <c r="K1782" s="72"/>
      <c r="L1782" s="18"/>
      <c r="M1782" s="18"/>
    </row>
    <row r="1783" spans="11:13" x14ac:dyDescent="0.25">
      <c r="K1783" s="72"/>
      <c r="L1783" s="18"/>
      <c r="M1783" s="18"/>
    </row>
    <row r="1784" spans="11:13" x14ac:dyDescent="0.25">
      <c r="K1784" s="72"/>
      <c r="L1784" s="18"/>
      <c r="M1784" s="18"/>
    </row>
    <row r="1785" spans="11:13" x14ac:dyDescent="0.25">
      <c r="K1785" s="72"/>
      <c r="L1785" s="18"/>
      <c r="M1785" s="18"/>
    </row>
    <row r="1786" spans="11:13" x14ac:dyDescent="0.25">
      <c r="K1786" s="72"/>
      <c r="L1786" s="18"/>
      <c r="M1786" s="18"/>
    </row>
    <row r="1787" spans="11:13" x14ac:dyDescent="0.25">
      <c r="K1787" s="72"/>
      <c r="L1787" s="18"/>
      <c r="M1787" s="18"/>
    </row>
    <row r="1788" spans="11:13" x14ac:dyDescent="0.25">
      <c r="K1788" s="72"/>
      <c r="L1788" s="18"/>
      <c r="M1788" s="18"/>
    </row>
    <row r="1789" spans="11:13" x14ac:dyDescent="0.25">
      <c r="K1789" s="72"/>
      <c r="L1789" s="18"/>
      <c r="M1789" s="18"/>
    </row>
    <row r="1790" spans="11:13" x14ac:dyDescent="0.25">
      <c r="K1790" s="72"/>
      <c r="L1790" s="18"/>
      <c r="M1790" s="18"/>
    </row>
    <row r="1791" spans="11:13" x14ac:dyDescent="0.25">
      <c r="K1791" s="72"/>
      <c r="L1791" s="18"/>
      <c r="M1791" s="18"/>
    </row>
    <row r="1792" spans="11:13" x14ac:dyDescent="0.25">
      <c r="K1792" s="72"/>
      <c r="L1792" s="18"/>
      <c r="M1792" s="18"/>
    </row>
    <row r="1793" spans="11:13" x14ac:dyDescent="0.25">
      <c r="K1793" s="72"/>
      <c r="L1793" s="18"/>
      <c r="M1793" s="18"/>
    </row>
    <row r="1794" spans="11:13" x14ac:dyDescent="0.25">
      <c r="K1794" s="72"/>
      <c r="L1794" s="18"/>
      <c r="M1794" s="18"/>
    </row>
    <row r="1795" spans="11:13" x14ac:dyDescent="0.25">
      <c r="K1795" s="72"/>
      <c r="L1795" s="18"/>
      <c r="M1795" s="18"/>
    </row>
    <row r="1796" spans="11:13" x14ac:dyDescent="0.25">
      <c r="K1796" s="72"/>
      <c r="L1796" s="18"/>
      <c r="M1796" s="18"/>
    </row>
    <row r="1797" spans="11:13" x14ac:dyDescent="0.25">
      <c r="K1797" s="72"/>
      <c r="L1797" s="18"/>
      <c r="M1797" s="18"/>
    </row>
    <row r="1798" spans="11:13" x14ac:dyDescent="0.25">
      <c r="K1798" s="72"/>
      <c r="L1798" s="18"/>
      <c r="M1798" s="18"/>
    </row>
    <row r="1799" spans="11:13" x14ac:dyDescent="0.25">
      <c r="K1799" s="72"/>
      <c r="L1799" s="18"/>
      <c r="M1799" s="18"/>
    </row>
    <row r="1800" spans="11:13" x14ac:dyDescent="0.25">
      <c r="K1800" s="72"/>
      <c r="L1800" s="18"/>
      <c r="M1800" s="18"/>
    </row>
    <row r="1801" spans="11:13" x14ac:dyDescent="0.25">
      <c r="K1801" s="72"/>
      <c r="L1801" s="18"/>
      <c r="M1801" s="18"/>
    </row>
    <row r="1802" spans="11:13" x14ac:dyDescent="0.25">
      <c r="K1802" s="72"/>
      <c r="L1802" s="18"/>
      <c r="M1802" s="18"/>
    </row>
    <row r="1803" spans="11:13" x14ac:dyDescent="0.25">
      <c r="K1803" s="72"/>
      <c r="L1803" s="18"/>
      <c r="M1803" s="18"/>
    </row>
    <row r="1804" spans="11:13" x14ac:dyDescent="0.25">
      <c r="K1804" s="72"/>
      <c r="L1804" s="18"/>
      <c r="M1804" s="18"/>
    </row>
    <row r="1805" spans="11:13" x14ac:dyDescent="0.25">
      <c r="K1805" s="72"/>
      <c r="L1805" s="18"/>
      <c r="M1805" s="18"/>
    </row>
    <row r="1806" spans="11:13" x14ac:dyDescent="0.25">
      <c r="K1806" s="72"/>
      <c r="L1806" s="18"/>
      <c r="M1806" s="18"/>
    </row>
    <row r="1807" spans="11:13" x14ac:dyDescent="0.25">
      <c r="K1807" s="72"/>
      <c r="L1807" s="18"/>
      <c r="M1807" s="18"/>
    </row>
    <row r="1808" spans="11:13" x14ac:dyDescent="0.25">
      <c r="K1808" s="72"/>
      <c r="L1808" s="18"/>
      <c r="M1808" s="18"/>
    </row>
    <row r="1809" spans="11:13" x14ac:dyDescent="0.25">
      <c r="K1809" s="72"/>
      <c r="L1809" s="18"/>
      <c r="M1809" s="18"/>
    </row>
    <row r="1810" spans="11:13" x14ac:dyDescent="0.25">
      <c r="K1810" s="72"/>
      <c r="L1810" s="18"/>
      <c r="M1810" s="18"/>
    </row>
    <row r="1811" spans="11:13" x14ac:dyDescent="0.25">
      <c r="K1811" s="72"/>
      <c r="L1811" s="18"/>
      <c r="M1811" s="18"/>
    </row>
    <row r="1812" spans="11:13" x14ac:dyDescent="0.25">
      <c r="K1812" s="72"/>
      <c r="L1812" s="18"/>
      <c r="M1812" s="18"/>
    </row>
    <row r="1813" spans="11:13" x14ac:dyDescent="0.25">
      <c r="K1813" s="72"/>
      <c r="L1813" s="18"/>
      <c r="M1813" s="18"/>
    </row>
    <row r="1814" spans="11:13" x14ac:dyDescent="0.25">
      <c r="K1814" s="72"/>
      <c r="L1814" s="18"/>
      <c r="M1814" s="18"/>
    </row>
    <row r="1815" spans="11:13" x14ac:dyDescent="0.25">
      <c r="K1815" s="72"/>
      <c r="L1815" s="18"/>
      <c r="M1815" s="18"/>
    </row>
    <row r="1816" spans="11:13" x14ac:dyDescent="0.25">
      <c r="K1816" s="72"/>
      <c r="L1816" s="18"/>
      <c r="M1816" s="18"/>
    </row>
    <row r="1817" spans="11:13" x14ac:dyDescent="0.25">
      <c r="K1817" s="72"/>
      <c r="L1817" s="18"/>
      <c r="M1817" s="18"/>
    </row>
    <row r="1818" spans="11:13" x14ac:dyDescent="0.25">
      <c r="K1818" s="72"/>
      <c r="L1818" s="18"/>
      <c r="M1818" s="18"/>
    </row>
    <row r="1819" spans="11:13" x14ac:dyDescent="0.25">
      <c r="K1819" s="72"/>
      <c r="L1819" s="18"/>
      <c r="M1819" s="18"/>
    </row>
    <row r="1820" spans="11:13" x14ac:dyDescent="0.25">
      <c r="K1820" s="72"/>
      <c r="L1820" s="18"/>
      <c r="M1820" s="18"/>
    </row>
    <row r="1821" spans="11:13" x14ac:dyDescent="0.25">
      <c r="K1821" s="72"/>
      <c r="L1821" s="18"/>
      <c r="M1821" s="18"/>
    </row>
    <row r="1822" spans="11:13" x14ac:dyDescent="0.25">
      <c r="K1822" s="72"/>
      <c r="L1822" s="18"/>
      <c r="M1822" s="18"/>
    </row>
    <row r="1823" spans="11:13" x14ac:dyDescent="0.25">
      <c r="K1823" s="72"/>
      <c r="L1823" s="18"/>
      <c r="M1823" s="18"/>
    </row>
    <row r="1824" spans="11:13" x14ac:dyDescent="0.25">
      <c r="K1824" s="72"/>
      <c r="L1824" s="18"/>
      <c r="M1824" s="18"/>
    </row>
    <row r="1825" spans="11:13" x14ac:dyDescent="0.25">
      <c r="K1825" s="72"/>
      <c r="L1825" s="18"/>
      <c r="M1825" s="18"/>
    </row>
    <row r="1826" spans="11:13" x14ac:dyDescent="0.25">
      <c r="K1826" s="72"/>
      <c r="L1826" s="18"/>
      <c r="M1826" s="18"/>
    </row>
    <row r="1827" spans="11:13" x14ac:dyDescent="0.25">
      <c r="K1827" s="72"/>
      <c r="L1827" s="18"/>
      <c r="M1827" s="18"/>
    </row>
    <row r="1828" spans="11:13" x14ac:dyDescent="0.25">
      <c r="K1828" s="72"/>
      <c r="L1828" s="18"/>
      <c r="M1828" s="18"/>
    </row>
    <row r="1829" spans="11:13" x14ac:dyDescent="0.25">
      <c r="K1829" s="72"/>
      <c r="L1829" s="18"/>
      <c r="M1829" s="18"/>
    </row>
    <row r="1830" spans="11:13" x14ac:dyDescent="0.25">
      <c r="K1830" s="72"/>
      <c r="L1830" s="18"/>
      <c r="M1830" s="18"/>
    </row>
    <row r="1831" spans="11:13" x14ac:dyDescent="0.25">
      <c r="K1831" s="72"/>
      <c r="L1831" s="18"/>
      <c r="M1831" s="18"/>
    </row>
    <row r="1832" spans="11:13" x14ac:dyDescent="0.25">
      <c r="K1832" s="72"/>
      <c r="L1832" s="18"/>
      <c r="M1832" s="18"/>
    </row>
    <row r="1833" spans="11:13" x14ac:dyDescent="0.25">
      <c r="K1833" s="72"/>
      <c r="L1833" s="18"/>
      <c r="M1833" s="18"/>
    </row>
    <row r="1834" spans="11:13" x14ac:dyDescent="0.25">
      <c r="K1834" s="72"/>
      <c r="L1834" s="18"/>
      <c r="M1834" s="18"/>
    </row>
    <row r="1835" spans="11:13" x14ac:dyDescent="0.25">
      <c r="K1835" s="72"/>
      <c r="L1835" s="18"/>
      <c r="M1835" s="18"/>
    </row>
    <row r="1836" spans="11:13" x14ac:dyDescent="0.25">
      <c r="K1836" s="72"/>
      <c r="L1836" s="18"/>
      <c r="M1836" s="18"/>
    </row>
    <row r="1837" spans="11:13" x14ac:dyDescent="0.25">
      <c r="K1837" s="72"/>
      <c r="L1837" s="18"/>
      <c r="M1837" s="18"/>
    </row>
    <row r="1838" spans="11:13" x14ac:dyDescent="0.25">
      <c r="K1838" s="72"/>
      <c r="L1838" s="18"/>
      <c r="M1838" s="18"/>
    </row>
    <row r="1839" spans="11:13" x14ac:dyDescent="0.25">
      <c r="K1839" s="72"/>
      <c r="L1839" s="18"/>
      <c r="M1839" s="18"/>
    </row>
    <row r="1840" spans="11:13" x14ac:dyDescent="0.25">
      <c r="K1840" s="72"/>
      <c r="L1840" s="18"/>
      <c r="M1840" s="18"/>
    </row>
    <row r="1841" spans="11:13" x14ac:dyDescent="0.25">
      <c r="K1841" s="72"/>
      <c r="L1841" s="18"/>
      <c r="M1841" s="18"/>
    </row>
    <row r="1842" spans="11:13" x14ac:dyDescent="0.25">
      <c r="K1842" s="72"/>
      <c r="L1842" s="18"/>
      <c r="M1842" s="18"/>
    </row>
    <row r="1843" spans="11:13" x14ac:dyDescent="0.25">
      <c r="K1843" s="72"/>
      <c r="L1843" s="18"/>
      <c r="M1843" s="18"/>
    </row>
    <row r="1844" spans="11:13" x14ac:dyDescent="0.25">
      <c r="K1844" s="72"/>
      <c r="L1844" s="18"/>
      <c r="M1844" s="18"/>
    </row>
    <row r="1845" spans="11:13" x14ac:dyDescent="0.25">
      <c r="K1845" s="72"/>
      <c r="L1845" s="18"/>
      <c r="M1845" s="18"/>
    </row>
    <row r="1846" spans="11:13" x14ac:dyDescent="0.25">
      <c r="K1846" s="72"/>
      <c r="L1846" s="18"/>
      <c r="M1846" s="18"/>
    </row>
    <row r="1847" spans="11:13" x14ac:dyDescent="0.25">
      <c r="K1847" s="72"/>
      <c r="L1847" s="18"/>
      <c r="M1847" s="18"/>
    </row>
    <row r="1848" spans="11:13" x14ac:dyDescent="0.25">
      <c r="K1848" s="72"/>
      <c r="L1848" s="18"/>
      <c r="M1848" s="18"/>
    </row>
    <row r="1849" spans="11:13" x14ac:dyDescent="0.25">
      <c r="K1849" s="72"/>
      <c r="L1849" s="18"/>
      <c r="M1849" s="18"/>
    </row>
    <row r="1850" spans="11:13" x14ac:dyDescent="0.25">
      <c r="K1850" s="72"/>
      <c r="L1850" s="18"/>
      <c r="M1850" s="18"/>
    </row>
    <row r="1851" spans="11:13" x14ac:dyDescent="0.25">
      <c r="K1851" s="72"/>
      <c r="L1851" s="18"/>
      <c r="M1851" s="18"/>
    </row>
    <row r="1852" spans="11:13" x14ac:dyDescent="0.25">
      <c r="K1852" s="72"/>
      <c r="L1852" s="18"/>
      <c r="M1852" s="18"/>
    </row>
    <row r="1853" spans="11:13" x14ac:dyDescent="0.25">
      <c r="K1853" s="72"/>
      <c r="L1853" s="18"/>
      <c r="M1853" s="18"/>
    </row>
    <row r="1854" spans="11:13" x14ac:dyDescent="0.25">
      <c r="K1854" s="72"/>
      <c r="L1854" s="18"/>
      <c r="M1854" s="18"/>
    </row>
    <row r="1855" spans="11:13" x14ac:dyDescent="0.25">
      <c r="K1855" s="72"/>
      <c r="L1855" s="18"/>
      <c r="M1855" s="18"/>
    </row>
    <row r="1856" spans="11:13" x14ac:dyDescent="0.25">
      <c r="K1856" s="72"/>
      <c r="L1856" s="18"/>
      <c r="M1856" s="18"/>
    </row>
    <row r="1857" spans="11:13" x14ac:dyDescent="0.25">
      <c r="K1857" s="72"/>
      <c r="L1857" s="18"/>
      <c r="M1857" s="18"/>
    </row>
    <row r="1858" spans="11:13" x14ac:dyDescent="0.25">
      <c r="K1858" s="72"/>
      <c r="L1858" s="18"/>
      <c r="M1858" s="18"/>
    </row>
    <row r="1859" spans="11:13" x14ac:dyDescent="0.25">
      <c r="K1859" s="72"/>
      <c r="L1859" s="18"/>
      <c r="M1859" s="18"/>
    </row>
    <row r="1860" spans="11:13" x14ac:dyDescent="0.25">
      <c r="K1860" s="72"/>
      <c r="L1860" s="18"/>
      <c r="M1860" s="18"/>
    </row>
    <row r="1861" spans="11:13" x14ac:dyDescent="0.25">
      <c r="K1861" s="72"/>
      <c r="L1861" s="18"/>
      <c r="M1861" s="18"/>
    </row>
    <row r="1862" spans="11:13" x14ac:dyDescent="0.25">
      <c r="K1862" s="72"/>
      <c r="L1862" s="18"/>
      <c r="M1862" s="18"/>
    </row>
    <row r="1863" spans="11:13" x14ac:dyDescent="0.25">
      <c r="K1863" s="72"/>
      <c r="L1863" s="18"/>
      <c r="M1863" s="18"/>
    </row>
    <row r="1864" spans="11:13" x14ac:dyDescent="0.25">
      <c r="K1864" s="72"/>
      <c r="L1864" s="18"/>
      <c r="M1864" s="18"/>
    </row>
    <row r="1865" spans="11:13" x14ac:dyDescent="0.25">
      <c r="K1865" s="72"/>
      <c r="L1865" s="18"/>
      <c r="M1865" s="18"/>
    </row>
    <row r="1866" spans="11:13" x14ac:dyDescent="0.25">
      <c r="K1866" s="72"/>
      <c r="L1866" s="18"/>
      <c r="M1866" s="18"/>
    </row>
    <row r="1867" spans="11:13" x14ac:dyDescent="0.25">
      <c r="K1867" s="72"/>
      <c r="L1867" s="18"/>
      <c r="M1867" s="18"/>
    </row>
    <row r="1868" spans="11:13" x14ac:dyDescent="0.25">
      <c r="K1868" s="72"/>
      <c r="L1868" s="18"/>
      <c r="M1868" s="18"/>
    </row>
    <row r="1869" spans="11:13" x14ac:dyDescent="0.25">
      <c r="K1869" s="72"/>
      <c r="L1869" s="18"/>
      <c r="M1869" s="18"/>
    </row>
    <row r="1870" spans="11:13" x14ac:dyDescent="0.25">
      <c r="K1870" s="72"/>
      <c r="L1870" s="18"/>
      <c r="M1870" s="18"/>
    </row>
    <row r="1871" spans="11:13" x14ac:dyDescent="0.25">
      <c r="K1871" s="72"/>
      <c r="L1871" s="18"/>
      <c r="M1871" s="18"/>
    </row>
    <row r="1872" spans="11:13" x14ac:dyDescent="0.25">
      <c r="K1872" s="72"/>
      <c r="L1872" s="18"/>
      <c r="M1872" s="18"/>
    </row>
    <row r="1873" spans="11:13" x14ac:dyDescent="0.25">
      <c r="K1873" s="72"/>
      <c r="L1873" s="18"/>
      <c r="M1873" s="18"/>
    </row>
    <row r="1874" spans="11:13" x14ac:dyDescent="0.25">
      <c r="K1874" s="72"/>
      <c r="L1874" s="18"/>
      <c r="M1874" s="18"/>
    </row>
    <row r="1875" spans="11:13" x14ac:dyDescent="0.25">
      <c r="K1875" s="72"/>
      <c r="L1875" s="18"/>
      <c r="M1875" s="18"/>
    </row>
    <row r="1876" spans="11:13" x14ac:dyDescent="0.25">
      <c r="K1876" s="72"/>
      <c r="L1876" s="18"/>
      <c r="M1876" s="18"/>
    </row>
    <row r="1877" spans="11:13" x14ac:dyDescent="0.25">
      <c r="K1877" s="72"/>
      <c r="L1877" s="18"/>
      <c r="M1877" s="18"/>
    </row>
    <row r="1878" spans="11:13" x14ac:dyDescent="0.25">
      <c r="K1878" s="72"/>
      <c r="L1878" s="18"/>
      <c r="M1878" s="18"/>
    </row>
    <row r="1879" spans="11:13" x14ac:dyDescent="0.25">
      <c r="K1879" s="72"/>
      <c r="L1879" s="18"/>
      <c r="M1879" s="18"/>
    </row>
    <row r="1880" spans="11:13" x14ac:dyDescent="0.25">
      <c r="K1880" s="72"/>
      <c r="L1880" s="18"/>
      <c r="M1880" s="18"/>
    </row>
    <row r="1881" spans="11:13" x14ac:dyDescent="0.25">
      <c r="K1881" s="72"/>
      <c r="L1881" s="18"/>
      <c r="M1881" s="18"/>
    </row>
    <row r="1882" spans="11:13" x14ac:dyDescent="0.25">
      <c r="K1882" s="72"/>
      <c r="L1882" s="18"/>
      <c r="M1882" s="18"/>
    </row>
    <row r="1883" spans="11:13" x14ac:dyDescent="0.25">
      <c r="K1883" s="72"/>
      <c r="L1883" s="18"/>
      <c r="M1883" s="18"/>
    </row>
    <row r="1884" spans="11:13" x14ac:dyDescent="0.25">
      <c r="K1884" s="72"/>
      <c r="L1884" s="18"/>
      <c r="M1884" s="18"/>
    </row>
    <row r="1885" spans="11:13" x14ac:dyDescent="0.25">
      <c r="K1885" s="72"/>
      <c r="L1885" s="18"/>
      <c r="M1885" s="18"/>
    </row>
    <row r="1886" spans="11:13" x14ac:dyDescent="0.25">
      <c r="K1886" s="72"/>
      <c r="L1886" s="18"/>
      <c r="M1886" s="18"/>
    </row>
    <row r="1887" spans="11:13" x14ac:dyDescent="0.25">
      <c r="K1887" s="72"/>
      <c r="L1887" s="18"/>
      <c r="M1887" s="18"/>
    </row>
    <row r="1888" spans="11:13" x14ac:dyDescent="0.25">
      <c r="K1888" s="72"/>
      <c r="L1888" s="18"/>
      <c r="M1888" s="18"/>
    </row>
    <row r="1889" spans="11:13" x14ac:dyDescent="0.25">
      <c r="K1889" s="72"/>
      <c r="L1889" s="18"/>
      <c r="M1889" s="18"/>
    </row>
    <row r="1890" spans="11:13" x14ac:dyDescent="0.25">
      <c r="K1890" s="72"/>
      <c r="L1890" s="18"/>
      <c r="M1890" s="18"/>
    </row>
    <row r="1891" spans="11:13" x14ac:dyDescent="0.25">
      <c r="K1891" s="72"/>
      <c r="L1891" s="18"/>
      <c r="M1891" s="18"/>
    </row>
    <row r="1892" spans="11:13" x14ac:dyDescent="0.25">
      <c r="K1892" s="72"/>
      <c r="L1892" s="18"/>
      <c r="M1892" s="18"/>
    </row>
    <row r="1893" spans="11:13" x14ac:dyDescent="0.25">
      <c r="K1893" s="72"/>
      <c r="L1893" s="18"/>
      <c r="M1893" s="18"/>
    </row>
    <row r="1894" spans="11:13" x14ac:dyDescent="0.25">
      <c r="K1894" s="72"/>
      <c r="L1894" s="18"/>
      <c r="M1894" s="18"/>
    </row>
    <row r="1895" spans="11:13" x14ac:dyDescent="0.25">
      <c r="K1895" s="72"/>
      <c r="L1895" s="18"/>
      <c r="M1895" s="18"/>
    </row>
    <row r="1896" spans="11:13" x14ac:dyDescent="0.25">
      <c r="K1896" s="72"/>
      <c r="L1896" s="18"/>
      <c r="M1896" s="18"/>
    </row>
    <row r="1897" spans="11:13" x14ac:dyDescent="0.25">
      <c r="K1897" s="72"/>
      <c r="L1897" s="18"/>
      <c r="M1897" s="18"/>
    </row>
    <row r="1898" spans="11:13" x14ac:dyDescent="0.25">
      <c r="K1898" s="72"/>
      <c r="L1898" s="18"/>
      <c r="M1898" s="18"/>
    </row>
    <row r="1899" spans="11:13" x14ac:dyDescent="0.25">
      <c r="K1899" s="72"/>
      <c r="L1899" s="18"/>
      <c r="M1899" s="18"/>
    </row>
    <row r="1900" spans="11:13" x14ac:dyDescent="0.25">
      <c r="K1900" s="72"/>
      <c r="L1900" s="18"/>
      <c r="M1900" s="18"/>
    </row>
    <row r="1901" spans="11:13" x14ac:dyDescent="0.25">
      <c r="K1901" s="72"/>
      <c r="L1901" s="18"/>
      <c r="M1901" s="18"/>
    </row>
    <row r="1902" spans="11:13" x14ac:dyDescent="0.25">
      <c r="K1902" s="72"/>
      <c r="L1902" s="18"/>
      <c r="M1902" s="18"/>
    </row>
    <row r="1903" spans="11:13" x14ac:dyDescent="0.25">
      <c r="K1903" s="72"/>
      <c r="L1903" s="18"/>
      <c r="M1903" s="18"/>
    </row>
    <row r="1904" spans="11:13" x14ac:dyDescent="0.25">
      <c r="K1904" s="72"/>
      <c r="L1904" s="18"/>
      <c r="M1904" s="18"/>
    </row>
    <row r="1905" spans="11:13" x14ac:dyDescent="0.25">
      <c r="K1905" s="72"/>
      <c r="L1905" s="18"/>
      <c r="M1905" s="18"/>
    </row>
    <row r="1906" spans="11:13" x14ac:dyDescent="0.25">
      <c r="K1906" s="72"/>
      <c r="L1906" s="18"/>
      <c r="M1906" s="18"/>
    </row>
    <row r="1907" spans="11:13" x14ac:dyDescent="0.25">
      <c r="K1907" s="72"/>
      <c r="L1907" s="18"/>
      <c r="M1907" s="18"/>
    </row>
    <row r="1908" spans="11:13" x14ac:dyDescent="0.25">
      <c r="K1908" s="72"/>
      <c r="L1908" s="18"/>
      <c r="M1908" s="18"/>
    </row>
  </sheetData>
  <autoFilter ref="A1:F376"/>
  <mergeCells count="1">
    <mergeCell ref="J378:L378"/>
  </mergeCells>
  <pageMargins left="0.70866141732283472" right="0.70866141732283472" top="0.55118110236220474" bottom="0.35433070866141736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68"/>
  <sheetViews>
    <sheetView showGridLines="0" zoomScale="80" zoomScaleNormal="80" workbookViewId="0">
      <pane ySplit="4" topLeftCell="A20" activePane="bottomLeft" state="frozen"/>
      <selection pane="bottomLeft" activeCell="C6" sqref="C6"/>
    </sheetView>
  </sheetViews>
  <sheetFormatPr baseColWidth="10" defaultRowHeight="14.25" x14ac:dyDescent="0.25"/>
  <cols>
    <col min="1" max="1" width="5" style="30" bestFit="1" customWidth="1"/>
    <col min="2" max="2" width="13" style="29" customWidth="1"/>
    <col min="3" max="3" width="51.42578125" style="31" customWidth="1"/>
    <col min="4" max="4" width="18.28515625" style="32" customWidth="1"/>
    <col min="5" max="5" width="16.140625" style="33" customWidth="1"/>
    <col min="6" max="6" width="15.140625" style="34" customWidth="1"/>
    <col min="7" max="7" width="8.42578125" style="30" customWidth="1"/>
    <col min="8" max="8" width="16.7109375" style="88" customWidth="1"/>
    <col min="9" max="9" width="7.7109375" style="29" customWidth="1"/>
    <col min="10" max="10" width="8" style="29" customWidth="1"/>
    <col min="11" max="12" width="10.85546875" style="29" customWidth="1"/>
    <col min="13" max="13" width="10.85546875" style="82" customWidth="1"/>
    <col min="14" max="14" width="10.85546875" style="80" customWidth="1"/>
    <col min="15" max="15" width="14.140625" style="85" customWidth="1"/>
    <col min="16" max="17" width="12.5703125" style="29" customWidth="1"/>
    <col min="18" max="18" width="14" style="30" customWidth="1"/>
    <col min="19" max="19" width="8.42578125" style="30" customWidth="1"/>
    <col min="20" max="20" width="8.28515625" style="30" customWidth="1"/>
    <col min="21" max="21" width="8.85546875" style="30" customWidth="1"/>
    <col min="22" max="22" width="10.28515625" style="29" customWidth="1"/>
    <col min="23" max="16384" width="11.42578125" style="30"/>
  </cols>
  <sheetData>
    <row r="1" spans="2:24" ht="19.5" customHeight="1" x14ac:dyDescent="0.25">
      <c r="B1" s="30"/>
      <c r="C1" s="83"/>
      <c r="D1" s="83" t="s">
        <v>122</v>
      </c>
      <c r="E1" s="83"/>
      <c r="F1" s="83"/>
      <c r="G1" s="83"/>
      <c r="H1" s="86"/>
      <c r="I1" s="83"/>
      <c r="J1" s="83"/>
      <c r="K1" s="83"/>
      <c r="L1" s="83"/>
      <c r="N1" s="81"/>
    </row>
    <row r="2" spans="2:24" ht="18" customHeight="1" thickBot="1" x14ac:dyDescent="0.3">
      <c r="B2" s="30"/>
      <c r="C2" s="84"/>
      <c r="D2" s="84" t="s">
        <v>510</v>
      </c>
      <c r="E2" s="84"/>
      <c r="F2" s="84"/>
      <c r="G2" s="84"/>
      <c r="H2" s="87"/>
      <c r="I2" s="84"/>
      <c r="J2" s="84"/>
      <c r="K2" s="84"/>
      <c r="L2" s="84"/>
      <c r="N2" s="79"/>
      <c r="O2" s="90"/>
    </row>
    <row r="3" spans="2:24" ht="14.25" customHeight="1" x14ac:dyDescent="0.25">
      <c r="B3" s="441" t="s">
        <v>111</v>
      </c>
      <c r="C3" s="443" t="s">
        <v>3</v>
      </c>
      <c r="D3" s="445" t="s">
        <v>121</v>
      </c>
      <c r="E3" s="447" t="s">
        <v>160</v>
      </c>
      <c r="F3" s="447" t="s">
        <v>161</v>
      </c>
      <c r="G3" s="449" t="s">
        <v>112</v>
      </c>
      <c r="H3" s="450"/>
      <c r="I3" s="451" t="s">
        <v>113</v>
      </c>
      <c r="J3" s="451" t="s">
        <v>114</v>
      </c>
      <c r="K3" s="449" t="s">
        <v>115</v>
      </c>
      <c r="L3" s="453"/>
      <c r="M3" s="453"/>
      <c r="N3" s="450"/>
      <c r="O3" s="454" t="s">
        <v>162</v>
      </c>
      <c r="P3" s="437" t="s">
        <v>163</v>
      </c>
      <c r="Q3" s="439" t="s">
        <v>164</v>
      </c>
      <c r="R3" s="437" t="s">
        <v>165</v>
      </c>
      <c r="S3" s="439" t="s">
        <v>166</v>
      </c>
      <c r="T3" s="439" t="s">
        <v>169</v>
      </c>
      <c r="U3" s="439" t="s">
        <v>170</v>
      </c>
      <c r="V3" s="437" t="s">
        <v>167</v>
      </c>
    </row>
    <row r="4" spans="2:24" ht="60" customHeight="1" thickBot="1" x14ac:dyDescent="0.3">
      <c r="B4" s="442"/>
      <c r="C4" s="444"/>
      <c r="D4" s="446"/>
      <c r="E4" s="448"/>
      <c r="F4" s="448"/>
      <c r="G4" s="286" t="s">
        <v>168</v>
      </c>
      <c r="H4" s="89" t="s">
        <v>116</v>
      </c>
      <c r="I4" s="452"/>
      <c r="J4" s="452"/>
      <c r="K4" s="286" t="s">
        <v>117</v>
      </c>
      <c r="L4" s="286" t="s">
        <v>118</v>
      </c>
      <c r="M4" s="286" t="s">
        <v>119</v>
      </c>
      <c r="N4" s="286" t="s">
        <v>120</v>
      </c>
      <c r="O4" s="455"/>
      <c r="P4" s="438"/>
      <c r="Q4" s="440"/>
      <c r="R4" s="438"/>
      <c r="S4" s="440"/>
      <c r="T4" s="440"/>
      <c r="U4" s="440"/>
      <c r="V4" s="438"/>
      <c r="X4" s="30" t="s">
        <v>351</v>
      </c>
    </row>
    <row r="5" spans="2:24" ht="14.25" customHeight="1" x14ac:dyDescent="0.25">
      <c r="B5" s="356">
        <v>21100023</v>
      </c>
      <c r="C5" s="357" t="s">
        <v>477</v>
      </c>
      <c r="D5" s="366">
        <v>3042.4850674258555</v>
      </c>
      <c r="E5" s="229">
        <v>15000</v>
      </c>
      <c r="F5" s="177">
        <v>0</v>
      </c>
      <c r="G5" s="222">
        <v>100</v>
      </c>
      <c r="H5" s="222" t="s">
        <v>296</v>
      </c>
      <c r="I5" s="225" t="s">
        <v>297</v>
      </c>
      <c r="J5" s="226">
        <v>31</v>
      </c>
      <c r="K5" s="367">
        <v>100</v>
      </c>
      <c r="L5" s="367">
        <v>0</v>
      </c>
      <c r="M5" s="367">
        <v>0</v>
      </c>
      <c r="N5" s="367">
        <v>0</v>
      </c>
      <c r="O5" s="243">
        <v>43489</v>
      </c>
      <c r="P5" s="166">
        <v>0</v>
      </c>
      <c r="Q5" s="166">
        <v>0</v>
      </c>
      <c r="R5" s="227">
        <v>0</v>
      </c>
      <c r="S5" s="228"/>
      <c r="T5" s="228"/>
      <c r="U5" s="228"/>
      <c r="V5" s="364" t="s">
        <v>326</v>
      </c>
      <c r="X5" s="232">
        <v>131</v>
      </c>
    </row>
    <row r="6" spans="2:24" ht="14.25" customHeight="1" x14ac:dyDescent="0.25">
      <c r="B6" s="356">
        <v>21100026</v>
      </c>
      <c r="C6" s="357" t="s">
        <v>478</v>
      </c>
      <c r="D6" s="366">
        <v>29816.35366077338</v>
      </c>
      <c r="E6" s="229">
        <v>2000</v>
      </c>
      <c r="F6" s="177">
        <v>0</v>
      </c>
      <c r="G6" s="222">
        <v>100</v>
      </c>
      <c r="H6" s="222" t="s">
        <v>296</v>
      </c>
      <c r="I6" s="225" t="s">
        <v>297</v>
      </c>
      <c r="J6" s="226">
        <v>31</v>
      </c>
      <c r="K6" s="367">
        <v>0</v>
      </c>
      <c r="L6" s="367">
        <v>33</v>
      </c>
      <c r="M6" s="367">
        <v>33</v>
      </c>
      <c r="N6" s="367">
        <v>34</v>
      </c>
      <c r="O6" s="243">
        <v>43489</v>
      </c>
      <c r="P6" s="166">
        <v>0</v>
      </c>
      <c r="Q6" s="166">
        <v>0</v>
      </c>
      <c r="R6" s="227">
        <v>0</v>
      </c>
      <c r="S6" s="228"/>
      <c r="T6" s="228"/>
      <c r="U6" s="228"/>
      <c r="V6" s="364" t="s">
        <v>326</v>
      </c>
      <c r="X6" s="232">
        <v>131</v>
      </c>
    </row>
    <row r="7" spans="2:24" ht="14.25" customHeight="1" x14ac:dyDescent="0.25">
      <c r="B7" s="356">
        <v>21100032</v>
      </c>
      <c r="C7" s="357" t="s">
        <v>479</v>
      </c>
      <c r="D7" s="366">
        <v>6850.5700136366895</v>
      </c>
      <c r="E7" s="229">
        <v>2000</v>
      </c>
      <c r="F7" s="177">
        <v>0</v>
      </c>
      <c r="G7" s="222">
        <v>700</v>
      </c>
      <c r="H7" s="222" t="s">
        <v>296</v>
      </c>
      <c r="I7" s="225" t="s">
        <v>297</v>
      </c>
      <c r="J7" s="226">
        <v>31</v>
      </c>
      <c r="K7" s="367">
        <v>0</v>
      </c>
      <c r="L7" s="367">
        <v>33</v>
      </c>
      <c r="M7" s="367">
        <v>33</v>
      </c>
      <c r="N7" s="367">
        <v>34</v>
      </c>
      <c r="O7" s="243">
        <v>43489</v>
      </c>
      <c r="P7" s="166">
        <v>0</v>
      </c>
      <c r="Q7" s="166">
        <v>0</v>
      </c>
      <c r="R7" s="227">
        <v>0</v>
      </c>
      <c r="S7" s="228"/>
      <c r="T7" s="228"/>
      <c r="U7" s="228"/>
      <c r="V7" s="364" t="s">
        <v>326</v>
      </c>
      <c r="X7" s="232">
        <v>131</v>
      </c>
    </row>
    <row r="8" spans="2:24" ht="14.25" customHeight="1" x14ac:dyDescent="0.25">
      <c r="B8" s="356">
        <v>21100041</v>
      </c>
      <c r="C8" s="357" t="s">
        <v>480</v>
      </c>
      <c r="D8" s="366">
        <v>8994.6922175171658</v>
      </c>
      <c r="E8" s="229">
        <v>15000</v>
      </c>
      <c r="F8" s="177">
        <v>0</v>
      </c>
      <c r="G8" s="222">
        <v>700</v>
      </c>
      <c r="H8" s="222" t="s">
        <v>296</v>
      </c>
      <c r="I8" s="225" t="s">
        <v>297</v>
      </c>
      <c r="J8" s="226">
        <v>31</v>
      </c>
      <c r="K8" s="367">
        <v>0</v>
      </c>
      <c r="L8" s="367">
        <v>33</v>
      </c>
      <c r="M8" s="367">
        <v>33</v>
      </c>
      <c r="N8" s="367">
        <v>34</v>
      </c>
      <c r="O8" s="243">
        <v>43489</v>
      </c>
      <c r="P8" s="166">
        <v>0</v>
      </c>
      <c r="Q8" s="166">
        <v>0</v>
      </c>
      <c r="R8" s="227">
        <v>0</v>
      </c>
      <c r="S8" s="228"/>
      <c r="T8" s="228"/>
      <c r="U8" s="228"/>
      <c r="V8" s="364" t="s">
        <v>326</v>
      </c>
      <c r="X8" s="232">
        <v>131</v>
      </c>
    </row>
    <row r="9" spans="2:24" ht="14.25" customHeight="1" x14ac:dyDescent="0.25">
      <c r="B9" s="356">
        <v>21100063</v>
      </c>
      <c r="C9" s="357" t="s">
        <v>481</v>
      </c>
      <c r="D9" s="366">
        <v>17120.89324306004</v>
      </c>
      <c r="E9" s="229">
        <v>1000</v>
      </c>
      <c r="F9" s="177">
        <v>0</v>
      </c>
      <c r="G9" s="222">
        <v>50</v>
      </c>
      <c r="H9" s="222" t="s">
        <v>296</v>
      </c>
      <c r="I9" s="225" t="s">
        <v>297</v>
      </c>
      <c r="J9" s="226">
        <v>31</v>
      </c>
      <c r="K9" s="367">
        <v>0</v>
      </c>
      <c r="L9" s="367">
        <v>33</v>
      </c>
      <c r="M9" s="367">
        <v>33</v>
      </c>
      <c r="N9" s="367">
        <v>34</v>
      </c>
      <c r="O9" s="243">
        <v>43489</v>
      </c>
      <c r="P9" s="166">
        <v>0</v>
      </c>
      <c r="Q9" s="166">
        <v>0</v>
      </c>
      <c r="R9" s="227">
        <v>0</v>
      </c>
      <c r="S9" s="228"/>
      <c r="T9" s="228"/>
      <c r="U9" s="228"/>
      <c r="V9" s="364" t="s">
        <v>326</v>
      </c>
      <c r="X9" s="232">
        <v>131</v>
      </c>
    </row>
    <row r="10" spans="2:24" ht="14.25" customHeight="1" x14ac:dyDescent="0.25">
      <c r="B10" s="356">
        <v>21100064</v>
      </c>
      <c r="C10" s="357" t="s">
        <v>482</v>
      </c>
      <c r="D10" s="366">
        <v>1659.537309505012</v>
      </c>
      <c r="E10" s="229">
        <v>1000</v>
      </c>
      <c r="F10" s="177">
        <v>0</v>
      </c>
      <c r="G10" s="222">
        <v>50</v>
      </c>
      <c r="H10" s="222" t="s">
        <v>296</v>
      </c>
      <c r="I10" s="225" t="s">
        <v>297</v>
      </c>
      <c r="J10" s="226">
        <v>31</v>
      </c>
      <c r="K10" s="367">
        <v>0</v>
      </c>
      <c r="L10" s="367">
        <v>33</v>
      </c>
      <c r="M10" s="367">
        <v>33</v>
      </c>
      <c r="N10" s="367">
        <v>34</v>
      </c>
      <c r="O10" s="243">
        <v>43489</v>
      </c>
      <c r="P10" s="166">
        <v>0</v>
      </c>
      <c r="Q10" s="166">
        <v>0</v>
      </c>
      <c r="R10" s="227">
        <v>0</v>
      </c>
      <c r="S10" s="228"/>
      <c r="T10" s="228"/>
      <c r="U10" s="228"/>
      <c r="V10" s="364" t="s">
        <v>326</v>
      </c>
      <c r="X10" s="232">
        <v>131</v>
      </c>
    </row>
    <row r="11" spans="2:24" ht="14.25" customHeight="1" x14ac:dyDescent="0.25">
      <c r="B11" s="356">
        <v>21100065</v>
      </c>
      <c r="C11" s="357" t="s">
        <v>483</v>
      </c>
      <c r="D11" s="366">
        <v>1659.537309505012</v>
      </c>
      <c r="E11" s="229">
        <v>2000</v>
      </c>
      <c r="F11" s="177">
        <v>0</v>
      </c>
      <c r="G11" s="222">
        <v>300</v>
      </c>
      <c r="H11" s="222" t="s">
        <v>296</v>
      </c>
      <c r="I11" s="225" t="s">
        <v>297</v>
      </c>
      <c r="J11" s="226">
        <v>31</v>
      </c>
      <c r="K11" s="367">
        <v>0</v>
      </c>
      <c r="L11" s="367">
        <v>33</v>
      </c>
      <c r="M11" s="367">
        <v>33</v>
      </c>
      <c r="N11" s="367">
        <v>34</v>
      </c>
      <c r="O11" s="243">
        <v>43489</v>
      </c>
      <c r="P11" s="166">
        <v>0</v>
      </c>
      <c r="Q11" s="166">
        <v>0</v>
      </c>
      <c r="R11" s="227">
        <v>0</v>
      </c>
      <c r="S11" s="228"/>
      <c r="T11" s="228"/>
      <c r="U11" s="228"/>
      <c r="V11" s="364" t="s">
        <v>326</v>
      </c>
      <c r="X11" s="232">
        <v>131</v>
      </c>
    </row>
    <row r="12" spans="2:24" ht="14.25" customHeight="1" x14ac:dyDescent="0.25">
      <c r="B12" s="356">
        <v>21100069</v>
      </c>
      <c r="C12" s="357" t="s">
        <v>484</v>
      </c>
      <c r="D12" s="366">
        <v>1526.774324744611</v>
      </c>
      <c r="E12" s="229">
        <v>300</v>
      </c>
      <c r="F12" s="177">
        <v>0</v>
      </c>
      <c r="G12" s="222">
        <v>50</v>
      </c>
      <c r="H12" s="222" t="s">
        <v>296</v>
      </c>
      <c r="I12" s="225" t="s">
        <v>297</v>
      </c>
      <c r="J12" s="226">
        <v>31</v>
      </c>
      <c r="K12" s="367">
        <v>0</v>
      </c>
      <c r="L12" s="367">
        <v>33</v>
      </c>
      <c r="M12" s="367">
        <v>33</v>
      </c>
      <c r="N12" s="367">
        <v>34</v>
      </c>
      <c r="O12" s="243">
        <v>43489</v>
      </c>
      <c r="P12" s="166">
        <v>0</v>
      </c>
      <c r="Q12" s="166">
        <v>0</v>
      </c>
      <c r="R12" s="227">
        <v>0</v>
      </c>
      <c r="S12" s="228"/>
      <c r="T12" s="228"/>
      <c r="U12" s="228"/>
      <c r="V12" s="364" t="s">
        <v>326</v>
      </c>
      <c r="X12" s="232">
        <v>131</v>
      </c>
    </row>
    <row r="13" spans="2:24" ht="14.25" customHeight="1" x14ac:dyDescent="0.25">
      <c r="B13" s="356">
        <v>21100070</v>
      </c>
      <c r="C13" s="357" t="s">
        <v>485</v>
      </c>
      <c r="D13" s="366">
        <v>1496.9026531735208</v>
      </c>
      <c r="E13" s="229">
        <v>2000</v>
      </c>
      <c r="F13" s="177">
        <v>0</v>
      </c>
      <c r="G13" s="222">
        <v>150</v>
      </c>
      <c r="H13" s="222" t="s">
        <v>296</v>
      </c>
      <c r="I13" s="225" t="s">
        <v>297</v>
      </c>
      <c r="J13" s="226">
        <v>31</v>
      </c>
      <c r="K13" s="367">
        <v>0</v>
      </c>
      <c r="L13" s="367">
        <v>33</v>
      </c>
      <c r="M13" s="367">
        <v>33</v>
      </c>
      <c r="N13" s="367">
        <v>34</v>
      </c>
      <c r="O13" s="243">
        <v>43489</v>
      </c>
      <c r="P13" s="166">
        <v>0</v>
      </c>
      <c r="Q13" s="166">
        <v>0</v>
      </c>
      <c r="R13" s="227">
        <v>0</v>
      </c>
      <c r="S13" s="228"/>
      <c r="T13" s="228"/>
      <c r="U13" s="228"/>
      <c r="V13" s="364" t="s">
        <v>326</v>
      </c>
      <c r="X13" s="232">
        <v>131</v>
      </c>
    </row>
    <row r="14" spans="2:24" ht="14.25" customHeight="1" x14ac:dyDescent="0.25">
      <c r="B14" s="356">
        <v>21100076</v>
      </c>
      <c r="C14" s="358" t="s">
        <v>328</v>
      </c>
      <c r="D14" s="366">
        <v>352.92826782139929</v>
      </c>
      <c r="E14" s="229">
        <v>1000</v>
      </c>
      <c r="F14" s="177">
        <v>0</v>
      </c>
      <c r="G14" s="222">
        <v>200</v>
      </c>
      <c r="H14" s="222" t="s">
        <v>296</v>
      </c>
      <c r="I14" s="225" t="s">
        <v>297</v>
      </c>
      <c r="J14" s="226">
        <v>31</v>
      </c>
      <c r="K14" s="367">
        <v>0</v>
      </c>
      <c r="L14" s="367">
        <v>33</v>
      </c>
      <c r="M14" s="367">
        <v>33</v>
      </c>
      <c r="N14" s="367">
        <v>34</v>
      </c>
      <c r="O14" s="243">
        <v>43489</v>
      </c>
      <c r="P14" s="166">
        <v>0</v>
      </c>
      <c r="Q14" s="166">
        <v>0</v>
      </c>
      <c r="R14" s="227">
        <v>0</v>
      </c>
      <c r="S14" s="228"/>
      <c r="T14" s="228"/>
      <c r="U14" s="228"/>
      <c r="V14" s="364" t="s">
        <v>326</v>
      </c>
      <c r="X14" s="232">
        <v>131</v>
      </c>
    </row>
    <row r="15" spans="2:24" ht="14.25" customHeight="1" x14ac:dyDescent="0.25">
      <c r="B15" s="359">
        <v>21100079</v>
      </c>
      <c r="C15" s="357" t="s">
        <v>486</v>
      </c>
      <c r="D15" s="366">
        <v>17154.083989250139</v>
      </c>
      <c r="E15" s="229">
        <v>1000</v>
      </c>
      <c r="F15" s="177">
        <v>0</v>
      </c>
      <c r="G15" s="222">
        <v>50</v>
      </c>
      <c r="H15" s="222" t="s">
        <v>296</v>
      </c>
      <c r="I15" s="225" t="s">
        <v>297</v>
      </c>
      <c r="J15" s="226">
        <v>31</v>
      </c>
      <c r="K15" s="367">
        <v>0</v>
      </c>
      <c r="L15" s="367">
        <v>33</v>
      </c>
      <c r="M15" s="367">
        <v>33</v>
      </c>
      <c r="N15" s="367">
        <v>34</v>
      </c>
      <c r="O15" s="243">
        <v>43489</v>
      </c>
      <c r="P15" s="166">
        <v>0</v>
      </c>
      <c r="Q15" s="166">
        <v>0</v>
      </c>
      <c r="R15" s="227">
        <v>0</v>
      </c>
      <c r="S15" s="228"/>
      <c r="T15" s="228"/>
      <c r="U15" s="228"/>
      <c r="V15" s="364" t="s">
        <v>326</v>
      </c>
      <c r="X15" s="232">
        <v>131</v>
      </c>
    </row>
    <row r="16" spans="2:24" ht="14.25" customHeight="1" x14ac:dyDescent="0.25">
      <c r="B16" s="356">
        <v>21100082</v>
      </c>
      <c r="C16" s="357" t="s">
        <v>487</v>
      </c>
      <c r="D16" s="366">
        <v>1936.1268610891807</v>
      </c>
      <c r="E16" s="229">
        <v>500</v>
      </c>
      <c r="F16" s="177">
        <v>0</v>
      </c>
      <c r="G16" s="222">
        <v>50</v>
      </c>
      <c r="H16" s="222" t="s">
        <v>296</v>
      </c>
      <c r="I16" s="225" t="s">
        <v>297</v>
      </c>
      <c r="J16" s="226">
        <v>31</v>
      </c>
      <c r="K16" s="367">
        <v>0</v>
      </c>
      <c r="L16" s="367">
        <v>33</v>
      </c>
      <c r="M16" s="367">
        <v>33</v>
      </c>
      <c r="N16" s="367">
        <v>34</v>
      </c>
      <c r="O16" s="243">
        <v>43489</v>
      </c>
      <c r="P16" s="166">
        <v>0</v>
      </c>
      <c r="Q16" s="166">
        <v>0</v>
      </c>
      <c r="R16" s="227">
        <v>0</v>
      </c>
      <c r="S16" s="228"/>
      <c r="T16" s="228"/>
      <c r="U16" s="228"/>
      <c r="V16" s="364" t="s">
        <v>326</v>
      </c>
      <c r="X16" s="232">
        <v>131</v>
      </c>
    </row>
    <row r="17" spans="2:24" ht="14.25" customHeight="1" x14ac:dyDescent="0.25">
      <c r="B17" s="356">
        <v>21100084</v>
      </c>
      <c r="C17" s="357" t="s">
        <v>488</v>
      </c>
      <c r="D17" s="366">
        <v>663.81492380200484</v>
      </c>
      <c r="E17" s="229">
        <v>2000</v>
      </c>
      <c r="F17" s="177">
        <v>0</v>
      </c>
      <c r="G17" s="222">
        <v>4000</v>
      </c>
      <c r="H17" s="222" t="s">
        <v>296</v>
      </c>
      <c r="I17" s="225" t="s">
        <v>297</v>
      </c>
      <c r="J17" s="226">
        <v>31</v>
      </c>
      <c r="K17" s="367">
        <v>0</v>
      </c>
      <c r="L17" s="367">
        <v>33</v>
      </c>
      <c r="M17" s="367">
        <v>33</v>
      </c>
      <c r="N17" s="367">
        <v>34</v>
      </c>
      <c r="O17" s="243">
        <v>43489</v>
      </c>
      <c r="P17" s="166">
        <v>0</v>
      </c>
      <c r="Q17" s="166">
        <v>0</v>
      </c>
      <c r="R17" s="227">
        <v>0</v>
      </c>
      <c r="S17" s="228"/>
      <c r="T17" s="228"/>
      <c r="U17" s="228"/>
      <c r="V17" s="364" t="s">
        <v>326</v>
      </c>
      <c r="X17" s="232">
        <v>131</v>
      </c>
    </row>
    <row r="18" spans="2:24" ht="14.25" customHeight="1" x14ac:dyDescent="0.25">
      <c r="B18" s="356">
        <v>21100104</v>
      </c>
      <c r="C18" s="357" t="s">
        <v>489</v>
      </c>
      <c r="D18" s="366">
        <v>2655.2596952080194</v>
      </c>
      <c r="E18" s="229">
        <v>1000</v>
      </c>
      <c r="F18" s="177">
        <v>0</v>
      </c>
      <c r="G18" s="222">
        <v>100</v>
      </c>
      <c r="H18" s="222" t="s">
        <v>296</v>
      </c>
      <c r="I18" s="225" t="s">
        <v>297</v>
      </c>
      <c r="J18" s="226">
        <v>31</v>
      </c>
      <c r="K18" s="367">
        <v>0</v>
      </c>
      <c r="L18" s="367">
        <v>33</v>
      </c>
      <c r="M18" s="367">
        <v>33</v>
      </c>
      <c r="N18" s="367">
        <v>34</v>
      </c>
      <c r="O18" s="243">
        <v>43489</v>
      </c>
      <c r="P18" s="166">
        <v>0</v>
      </c>
      <c r="Q18" s="166">
        <v>0</v>
      </c>
      <c r="R18" s="227">
        <v>0</v>
      </c>
      <c r="S18" s="228"/>
      <c r="T18" s="228"/>
      <c r="U18" s="228"/>
      <c r="V18" s="364" t="s">
        <v>326</v>
      </c>
      <c r="X18" s="232">
        <v>131</v>
      </c>
    </row>
    <row r="19" spans="2:24" ht="14.25" customHeight="1" x14ac:dyDescent="0.25">
      <c r="B19" s="356">
        <v>21100109</v>
      </c>
      <c r="C19" s="357" t="s">
        <v>490</v>
      </c>
      <c r="D19" s="366">
        <v>1537.8379068079778</v>
      </c>
      <c r="E19" s="229">
        <v>30</v>
      </c>
      <c r="F19" s="177">
        <v>0</v>
      </c>
      <c r="G19" s="222">
        <v>100</v>
      </c>
      <c r="H19" s="222" t="s">
        <v>296</v>
      </c>
      <c r="I19" s="225" t="s">
        <v>297</v>
      </c>
      <c r="J19" s="226">
        <v>31</v>
      </c>
      <c r="K19" s="367">
        <v>0</v>
      </c>
      <c r="L19" s="367">
        <v>33</v>
      </c>
      <c r="M19" s="367">
        <v>33</v>
      </c>
      <c r="N19" s="367">
        <v>34</v>
      </c>
      <c r="O19" s="243">
        <v>43489</v>
      </c>
      <c r="P19" s="166">
        <v>0</v>
      </c>
      <c r="Q19" s="166">
        <v>0</v>
      </c>
      <c r="R19" s="227">
        <v>0</v>
      </c>
      <c r="S19" s="228"/>
      <c r="T19" s="228"/>
      <c r="U19" s="228"/>
      <c r="V19" s="364" t="s">
        <v>326</v>
      </c>
      <c r="X19" s="232">
        <v>131</v>
      </c>
    </row>
    <row r="20" spans="2:24" x14ac:dyDescent="0.25">
      <c r="B20" s="356">
        <v>21100121</v>
      </c>
      <c r="C20" s="357" t="s">
        <v>330</v>
      </c>
      <c r="D20" s="366">
        <v>35.403462602773594</v>
      </c>
      <c r="E20" s="229">
        <v>100000</v>
      </c>
      <c r="F20" s="177">
        <v>0</v>
      </c>
      <c r="G20" s="222">
        <v>1000</v>
      </c>
      <c r="H20" s="222" t="s">
        <v>298</v>
      </c>
      <c r="I20" s="225" t="s">
        <v>297</v>
      </c>
      <c r="J20" s="226">
        <v>31</v>
      </c>
      <c r="K20" s="367">
        <v>0</v>
      </c>
      <c r="L20" s="367">
        <v>33</v>
      </c>
      <c r="M20" s="367">
        <v>33</v>
      </c>
      <c r="N20" s="367">
        <v>34</v>
      </c>
      <c r="O20" s="243">
        <v>43489</v>
      </c>
      <c r="P20" s="166">
        <v>0</v>
      </c>
      <c r="Q20" s="166">
        <v>0</v>
      </c>
      <c r="R20" s="227">
        <v>0</v>
      </c>
      <c r="S20" s="228"/>
      <c r="T20" s="228"/>
      <c r="U20" s="228"/>
      <c r="V20" s="364" t="s">
        <v>326</v>
      </c>
      <c r="X20" s="232">
        <v>523</v>
      </c>
    </row>
    <row r="21" spans="2:24" ht="14.25" customHeight="1" x14ac:dyDescent="0.25">
      <c r="B21" s="356">
        <v>21100133</v>
      </c>
      <c r="C21" s="357" t="s">
        <v>491</v>
      </c>
      <c r="D21" s="366">
        <v>132121.2970007257</v>
      </c>
      <c r="E21" s="229">
        <v>1000</v>
      </c>
      <c r="F21" s="177">
        <v>0</v>
      </c>
      <c r="G21" s="222">
        <v>30</v>
      </c>
      <c r="H21" s="222" t="s">
        <v>296</v>
      </c>
      <c r="I21" s="225" t="s">
        <v>297</v>
      </c>
      <c r="J21" s="226">
        <v>31</v>
      </c>
      <c r="K21" s="367">
        <v>0</v>
      </c>
      <c r="L21" s="367">
        <v>33</v>
      </c>
      <c r="M21" s="367">
        <v>33</v>
      </c>
      <c r="N21" s="367">
        <v>34</v>
      </c>
      <c r="O21" s="243">
        <v>43489</v>
      </c>
      <c r="P21" s="166">
        <v>0</v>
      </c>
      <c r="Q21" s="166">
        <v>0</v>
      </c>
      <c r="R21" s="227">
        <v>0</v>
      </c>
      <c r="S21" s="228"/>
      <c r="T21" s="228"/>
      <c r="U21" s="228"/>
      <c r="V21" s="364" t="s">
        <v>326</v>
      </c>
      <c r="X21" s="232">
        <v>131</v>
      </c>
    </row>
    <row r="22" spans="2:24" ht="14.25" customHeight="1" x14ac:dyDescent="0.25">
      <c r="B22" s="356">
        <v>21100144</v>
      </c>
      <c r="C22" s="357" t="s">
        <v>492</v>
      </c>
      <c r="D22" s="366">
        <v>1261.2483552238091</v>
      </c>
      <c r="E22" s="229">
        <v>1000</v>
      </c>
      <c r="F22" s="177">
        <v>0</v>
      </c>
      <c r="G22" s="222">
        <v>50</v>
      </c>
      <c r="H22" s="222" t="s">
        <v>296</v>
      </c>
      <c r="I22" s="225" t="s">
        <v>297</v>
      </c>
      <c r="J22" s="226">
        <v>31</v>
      </c>
      <c r="K22" s="367">
        <v>0</v>
      </c>
      <c r="L22" s="367">
        <v>33</v>
      </c>
      <c r="M22" s="367">
        <v>33</v>
      </c>
      <c r="N22" s="367">
        <v>34</v>
      </c>
      <c r="O22" s="243">
        <v>43489</v>
      </c>
      <c r="P22" s="166">
        <v>0</v>
      </c>
      <c r="Q22" s="166">
        <v>0</v>
      </c>
      <c r="R22" s="227">
        <v>0</v>
      </c>
      <c r="S22" s="228"/>
      <c r="T22" s="228"/>
      <c r="U22" s="228"/>
      <c r="V22" s="364" t="s">
        <v>326</v>
      </c>
      <c r="X22" s="232">
        <v>131</v>
      </c>
    </row>
    <row r="23" spans="2:24" ht="14.25" customHeight="1" x14ac:dyDescent="0.25">
      <c r="B23" s="360">
        <v>21100153</v>
      </c>
      <c r="C23" s="357" t="s">
        <v>493</v>
      </c>
      <c r="D23" s="366">
        <v>41521.623483815398</v>
      </c>
      <c r="E23" s="229">
        <v>1000</v>
      </c>
      <c r="F23" s="177">
        <v>0</v>
      </c>
      <c r="G23" s="222">
        <v>50</v>
      </c>
      <c r="H23" s="222" t="s">
        <v>296</v>
      </c>
      <c r="I23" s="225" t="s">
        <v>297</v>
      </c>
      <c r="J23" s="226">
        <v>31</v>
      </c>
      <c r="K23" s="367">
        <v>0</v>
      </c>
      <c r="L23" s="367">
        <v>33</v>
      </c>
      <c r="M23" s="367">
        <v>33</v>
      </c>
      <c r="N23" s="367">
        <v>34</v>
      </c>
      <c r="O23" s="243">
        <v>43489</v>
      </c>
      <c r="P23" s="166">
        <v>0</v>
      </c>
      <c r="Q23" s="166">
        <v>0</v>
      </c>
      <c r="R23" s="227">
        <v>0</v>
      </c>
      <c r="S23" s="228"/>
      <c r="T23" s="228"/>
      <c r="U23" s="228"/>
      <c r="V23" s="364" t="s">
        <v>326</v>
      </c>
      <c r="X23" s="232">
        <v>131</v>
      </c>
    </row>
    <row r="24" spans="2:24" ht="14.25" customHeight="1" x14ac:dyDescent="0.25">
      <c r="B24" s="360">
        <v>21100154</v>
      </c>
      <c r="C24" s="357" t="s">
        <v>494</v>
      </c>
      <c r="D24" s="366">
        <v>1140.1021316299434</v>
      </c>
      <c r="E24" s="229">
        <v>2000</v>
      </c>
      <c r="F24" s="177">
        <v>0</v>
      </c>
      <c r="G24" s="222">
        <v>50</v>
      </c>
      <c r="H24" s="222" t="s">
        <v>296</v>
      </c>
      <c r="I24" s="225" t="s">
        <v>297</v>
      </c>
      <c r="J24" s="226">
        <v>31</v>
      </c>
      <c r="K24" s="367">
        <v>0</v>
      </c>
      <c r="L24" s="367">
        <v>33</v>
      </c>
      <c r="M24" s="367">
        <v>33</v>
      </c>
      <c r="N24" s="367">
        <v>34</v>
      </c>
      <c r="O24" s="243">
        <v>43489</v>
      </c>
      <c r="P24" s="166">
        <v>0</v>
      </c>
      <c r="Q24" s="166">
        <v>0</v>
      </c>
      <c r="R24" s="227">
        <v>0</v>
      </c>
      <c r="S24" s="228"/>
      <c r="T24" s="228"/>
      <c r="U24" s="228"/>
      <c r="V24" s="364" t="s">
        <v>326</v>
      </c>
      <c r="X24" s="232">
        <v>131</v>
      </c>
    </row>
    <row r="25" spans="2:24" ht="14.25" customHeight="1" x14ac:dyDescent="0.25">
      <c r="B25" s="356">
        <v>21100185</v>
      </c>
      <c r="C25" s="357" t="s">
        <v>495</v>
      </c>
      <c r="D25" s="366">
        <v>1140.1021316299434</v>
      </c>
      <c r="E25" s="229">
        <v>3000</v>
      </c>
      <c r="F25" s="177">
        <v>0</v>
      </c>
      <c r="G25" s="222">
        <v>500</v>
      </c>
      <c r="H25" s="222" t="s">
        <v>296</v>
      </c>
      <c r="I25" s="225" t="s">
        <v>297</v>
      </c>
      <c r="J25" s="226">
        <v>31</v>
      </c>
      <c r="K25" s="367">
        <v>0</v>
      </c>
      <c r="L25" s="367">
        <v>33</v>
      </c>
      <c r="M25" s="367">
        <v>33</v>
      </c>
      <c r="N25" s="367">
        <v>34</v>
      </c>
      <c r="O25" s="243">
        <v>43489</v>
      </c>
      <c r="P25" s="166">
        <v>0</v>
      </c>
      <c r="Q25" s="166">
        <v>0</v>
      </c>
      <c r="R25" s="227">
        <v>0</v>
      </c>
      <c r="S25" s="228"/>
      <c r="T25" s="228"/>
      <c r="U25" s="228"/>
      <c r="V25" s="364" t="s">
        <v>326</v>
      </c>
      <c r="X25" s="232">
        <v>131</v>
      </c>
    </row>
    <row r="26" spans="2:24" ht="14.25" customHeight="1" x14ac:dyDescent="0.25">
      <c r="B26" s="356">
        <v>21100197</v>
      </c>
      <c r="C26" s="357" t="s">
        <v>496</v>
      </c>
      <c r="D26" s="366">
        <v>29752.184884805862</v>
      </c>
      <c r="E26" s="229">
        <v>3000</v>
      </c>
      <c r="F26" s="177">
        <v>0</v>
      </c>
      <c r="G26" s="222">
        <v>3000</v>
      </c>
      <c r="H26" s="222" t="s">
        <v>296</v>
      </c>
      <c r="I26" s="225" t="s">
        <v>297</v>
      </c>
      <c r="J26" s="226">
        <v>31</v>
      </c>
      <c r="K26" s="367">
        <v>0</v>
      </c>
      <c r="L26" s="367">
        <v>33</v>
      </c>
      <c r="M26" s="367">
        <v>33</v>
      </c>
      <c r="N26" s="367">
        <v>34</v>
      </c>
      <c r="O26" s="243">
        <v>43489</v>
      </c>
      <c r="P26" s="166">
        <v>0</v>
      </c>
      <c r="Q26" s="166">
        <v>0</v>
      </c>
      <c r="R26" s="227">
        <v>0</v>
      </c>
      <c r="S26" s="228"/>
      <c r="T26" s="228"/>
      <c r="U26" s="228"/>
      <c r="V26" s="364" t="s">
        <v>326</v>
      </c>
      <c r="X26" s="232">
        <v>131</v>
      </c>
    </row>
    <row r="27" spans="2:24" ht="14.25" customHeight="1" x14ac:dyDescent="0.25">
      <c r="B27" s="356">
        <v>21100216</v>
      </c>
      <c r="C27" s="357" t="s">
        <v>498</v>
      </c>
      <c r="D27" s="366">
        <v>2212.7164126733496</v>
      </c>
      <c r="E27" s="229">
        <v>3000</v>
      </c>
      <c r="F27" s="177">
        <v>0</v>
      </c>
      <c r="G27" s="222">
        <v>300</v>
      </c>
      <c r="H27" s="222" t="s">
        <v>296</v>
      </c>
      <c r="I27" s="225" t="s">
        <v>297</v>
      </c>
      <c r="J27" s="226">
        <v>31</v>
      </c>
      <c r="K27" s="367">
        <v>0</v>
      </c>
      <c r="L27" s="367">
        <v>33</v>
      </c>
      <c r="M27" s="367">
        <v>33</v>
      </c>
      <c r="N27" s="367">
        <v>34</v>
      </c>
      <c r="O27" s="243">
        <v>43489</v>
      </c>
      <c r="P27" s="166">
        <v>0</v>
      </c>
      <c r="Q27" s="166">
        <v>0</v>
      </c>
      <c r="R27" s="227">
        <v>0</v>
      </c>
      <c r="S27" s="228"/>
      <c r="T27" s="228"/>
      <c r="U27" s="228"/>
      <c r="V27" s="364" t="s">
        <v>326</v>
      </c>
      <c r="X27" s="232">
        <v>131</v>
      </c>
    </row>
    <row r="28" spans="2:24" ht="14.25" customHeight="1" x14ac:dyDescent="0.25">
      <c r="B28" s="361">
        <v>21100228</v>
      </c>
      <c r="C28" s="362" t="s">
        <v>499</v>
      </c>
      <c r="D28" s="366">
        <v>2349.3516511559287</v>
      </c>
      <c r="E28" s="229">
        <v>150000</v>
      </c>
      <c r="F28" s="177">
        <v>0</v>
      </c>
      <c r="G28" s="222">
        <v>130</v>
      </c>
      <c r="H28" s="222" t="s">
        <v>296</v>
      </c>
      <c r="I28" s="225" t="s">
        <v>297</v>
      </c>
      <c r="J28" s="226">
        <v>31</v>
      </c>
      <c r="K28" s="367">
        <v>10</v>
      </c>
      <c r="L28" s="367">
        <v>25</v>
      </c>
      <c r="M28" s="367">
        <v>40</v>
      </c>
      <c r="N28" s="367">
        <v>25</v>
      </c>
      <c r="O28" s="243">
        <v>43489</v>
      </c>
      <c r="P28" s="166">
        <v>0</v>
      </c>
      <c r="Q28" s="166">
        <v>0</v>
      </c>
      <c r="R28" s="227">
        <v>0</v>
      </c>
      <c r="S28" s="228"/>
      <c r="T28" s="228"/>
      <c r="U28" s="228"/>
      <c r="V28" s="368" t="s">
        <v>326</v>
      </c>
      <c r="X28" s="232">
        <v>131</v>
      </c>
    </row>
    <row r="29" spans="2:24" ht="14.25" customHeight="1" x14ac:dyDescent="0.25">
      <c r="B29" s="361">
        <v>21100259</v>
      </c>
      <c r="C29" s="362" t="s">
        <v>500</v>
      </c>
      <c r="D29" s="366">
        <v>8297.6865475250597</v>
      </c>
      <c r="E29" s="229">
        <v>0</v>
      </c>
      <c r="F29" s="177">
        <v>0</v>
      </c>
      <c r="G29" s="222">
        <v>10</v>
      </c>
      <c r="H29" s="222" t="s">
        <v>296</v>
      </c>
      <c r="I29" s="225" t="s">
        <v>297</v>
      </c>
      <c r="J29" s="226">
        <v>31</v>
      </c>
      <c r="K29" s="367">
        <v>10</v>
      </c>
      <c r="L29" s="367">
        <v>40</v>
      </c>
      <c r="M29" s="367">
        <v>45</v>
      </c>
      <c r="N29" s="367">
        <v>5</v>
      </c>
      <c r="O29" s="243">
        <v>43489</v>
      </c>
      <c r="P29" s="166">
        <v>0</v>
      </c>
      <c r="Q29" s="166">
        <v>0</v>
      </c>
      <c r="R29" s="227">
        <v>0</v>
      </c>
      <c r="S29" s="228"/>
      <c r="T29" s="228"/>
      <c r="U29" s="228"/>
      <c r="V29" s="368" t="s">
        <v>326</v>
      </c>
      <c r="X29" s="232">
        <v>131</v>
      </c>
    </row>
    <row r="30" spans="2:24" ht="14.25" customHeight="1" x14ac:dyDescent="0.25">
      <c r="B30" s="363">
        <v>21100261</v>
      </c>
      <c r="C30" s="362" t="s">
        <v>501</v>
      </c>
      <c r="D30" s="366">
        <v>5144.5656594655375</v>
      </c>
      <c r="E30" s="229">
        <v>0</v>
      </c>
      <c r="F30" s="177">
        <v>0</v>
      </c>
      <c r="G30" s="222">
        <v>50</v>
      </c>
      <c r="H30" s="222" t="s">
        <v>296</v>
      </c>
      <c r="I30" s="225" t="s">
        <v>297</v>
      </c>
      <c r="J30" s="226">
        <v>31</v>
      </c>
      <c r="K30" s="367">
        <v>0</v>
      </c>
      <c r="L30" s="367">
        <v>0</v>
      </c>
      <c r="M30" s="367">
        <v>0</v>
      </c>
      <c r="N30" s="367">
        <v>100</v>
      </c>
      <c r="O30" s="243">
        <v>43489</v>
      </c>
      <c r="P30" s="166">
        <v>0</v>
      </c>
      <c r="Q30" s="166">
        <v>0</v>
      </c>
      <c r="R30" s="227">
        <v>0</v>
      </c>
      <c r="S30" s="228"/>
      <c r="T30" s="228"/>
      <c r="U30" s="228"/>
      <c r="V30" s="368" t="s">
        <v>326</v>
      </c>
      <c r="X30" s="232">
        <v>131</v>
      </c>
    </row>
    <row r="31" spans="2:24" ht="14.25" customHeight="1" x14ac:dyDescent="0.25">
      <c r="B31" s="356">
        <v>21100263</v>
      </c>
      <c r="C31" s="357" t="s">
        <v>502</v>
      </c>
      <c r="D31" s="366">
        <v>4314.7970047130311</v>
      </c>
      <c r="E31" s="229">
        <v>3000</v>
      </c>
      <c r="F31" s="177">
        <v>0</v>
      </c>
      <c r="G31" s="222">
        <v>50</v>
      </c>
      <c r="H31" s="222" t="s">
        <v>296</v>
      </c>
      <c r="I31" s="225" t="s">
        <v>297</v>
      </c>
      <c r="J31" s="226">
        <v>31</v>
      </c>
      <c r="K31" s="367">
        <v>0</v>
      </c>
      <c r="L31" s="367">
        <v>33</v>
      </c>
      <c r="M31" s="367">
        <v>33</v>
      </c>
      <c r="N31" s="367">
        <v>34</v>
      </c>
      <c r="O31" s="243">
        <v>43489</v>
      </c>
      <c r="P31" s="166">
        <v>0</v>
      </c>
      <c r="Q31" s="166">
        <v>0</v>
      </c>
      <c r="R31" s="227">
        <v>0</v>
      </c>
      <c r="S31" s="228"/>
      <c r="T31" s="228"/>
      <c r="U31" s="228"/>
      <c r="V31" s="368" t="s">
        <v>326</v>
      </c>
      <c r="X31" s="232">
        <v>131</v>
      </c>
    </row>
    <row r="32" spans="2:24" ht="14.25" customHeight="1" x14ac:dyDescent="0.25">
      <c r="B32" s="364">
        <v>21400006</v>
      </c>
      <c r="C32" s="357" t="s">
        <v>503</v>
      </c>
      <c r="D32" s="366">
        <v>1659.537309505012</v>
      </c>
      <c r="E32" s="229">
        <v>73000</v>
      </c>
      <c r="F32" s="177">
        <v>0</v>
      </c>
      <c r="G32" s="222">
        <v>55000</v>
      </c>
      <c r="H32" s="222" t="s">
        <v>296</v>
      </c>
      <c r="I32" s="225" t="s">
        <v>297</v>
      </c>
      <c r="J32" s="226">
        <v>31</v>
      </c>
      <c r="K32" s="367">
        <v>0</v>
      </c>
      <c r="L32" s="367">
        <v>33</v>
      </c>
      <c r="M32" s="367">
        <v>33</v>
      </c>
      <c r="N32" s="367">
        <v>34</v>
      </c>
      <c r="O32" s="243">
        <v>43489</v>
      </c>
      <c r="P32" s="166">
        <v>0</v>
      </c>
      <c r="Q32" s="166">
        <v>0</v>
      </c>
      <c r="R32" s="227">
        <v>0</v>
      </c>
      <c r="S32" s="228"/>
      <c r="T32" s="228"/>
      <c r="U32" s="228"/>
      <c r="V32" s="368" t="s">
        <v>326</v>
      </c>
      <c r="X32" s="232">
        <v>131</v>
      </c>
    </row>
    <row r="33" spans="2:24" ht="14.25" customHeight="1" x14ac:dyDescent="0.25">
      <c r="B33" s="364">
        <v>21400024</v>
      </c>
      <c r="C33" s="357" t="s">
        <v>505</v>
      </c>
      <c r="D33" s="366">
        <v>165.95373095050121</v>
      </c>
      <c r="E33" s="229">
        <v>50000</v>
      </c>
      <c r="F33" s="177">
        <v>0</v>
      </c>
      <c r="G33" s="222">
        <v>8500</v>
      </c>
      <c r="H33" s="222" t="s">
        <v>296</v>
      </c>
      <c r="I33" s="225" t="s">
        <v>297</v>
      </c>
      <c r="J33" s="226">
        <v>31</v>
      </c>
      <c r="K33" s="367">
        <v>0</v>
      </c>
      <c r="L33" s="367">
        <v>33</v>
      </c>
      <c r="M33" s="367">
        <v>33</v>
      </c>
      <c r="N33" s="367">
        <v>34</v>
      </c>
      <c r="O33" s="243">
        <v>43489</v>
      </c>
      <c r="P33" s="166">
        <v>0</v>
      </c>
      <c r="Q33" s="166">
        <v>0</v>
      </c>
      <c r="R33" s="227">
        <v>0</v>
      </c>
      <c r="S33" s="228"/>
      <c r="T33" s="228"/>
      <c r="U33" s="228"/>
      <c r="V33" s="368" t="s">
        <v>326</v>
      </c>
      <c r="X33" s="232">
        <v>131</v>
      </c>
    </row>
    <row r="34" spans="2:24" ht="14.25" customHeight="1" x14ac:dyDescent="0.25">
      <c r="B34" s="364">
        <v>21400026</v>
      </c>
      <c r="C34" s="357" t="s">
        <v>506</v>
      </c>
      <c r="D34" s="366">
        <v>995.72238570300715</v>
      </c>
      <c r="E34" s="229">
        <v>3000</v>
      </c>
      <c r="F34" s="177">
        <v>0</v>
      </c>
      <c r="G34" s="222">
        <v>200</v>
      </c>
      <c r="H34" s="222" t="s">
        <v>296</v>
      </c>
      <c r="I34" s="225" t="s">
        <v>297</v>
      </c>
      <c r="J34" s="226">
        <v>31</v>
      </c>
      <c r="K34" s="367">
        <v>0</v>
      </c>
      <c r="L34" s="367">
        <v>33</v>
      </c>
      <c r="M34" s="367">
        <v>33</v>
      </c>
      <c r="N34" s="367">
        <v>34</v>
      </c>
      <c r="O34" s="243">
        <v>43489</v>
      </c>
      <c r="P34" s="166">
        <v>0</v>
      </c>
      <c r="Q34" s="166">
        <v>0</v>
      </c>
      <c r="R34" s="227">
        <v>0</v>
      </c>
      <c r="S34" s="228"/>
      <c r="T34" s="228"/>
      <c r="U34" s="228"/>
      <c r="V34" s="368" t="s">
        <v>326</v>
      </c>
      <c r="X34" s="232">
        <v>131</v>
      </c>
    </row>
    <row r="35" spans="2:24" ht="14.25" customHeight="1" x14ac:dyDescent="0.25">
      <c r="B35" s="365">
        <v>21400027</v>
      </c>
      <c r="C35" s="362" t="s">
        <v>507</v>
      </c>
      <c r="D35" s="366">
        <v>13276.298476040096</v>
      </c>
      <c r="E35" s="229">
        <v>0</v>
      </c>
      <c r="F35" s="177">
        <v>0</v>
      </c>
      <c r="G35" s="222">
        <v>12000</v>
      </c>
      <c r="H35" s="222" t="s">
        <v>296</v>
      </c>
      <c r="I35" s="225" t="s">
        <v>297</v>
      </c>
      <c r="J35" s="226">
        <v>31</v>
      </c>
      <c r="K35" s="367">
        <v>0</v>
      </c>
      <c r="L35" s="367">
        <v>33</v>
      </c>
      <c r="M35" s="367">
        <v>33</v>
      </c>
      <c r="N35" s="367">
        <v>34</v>
      </c>
      <c r="O35" s="243">
        <v>43489</v>
      </c>
      <c r="P35" s="166">
        <v>0</v>
      </c>
      <c r="Q35" s="166">
        <v>0</v>
      </c>
      <c r="R35" s="227">
        <v>0</v>
      </c>
      <c r="S35" s="228"/>
      <c r="T35" s="228"/>
      <c r="U35" s="228"/>
      <c r="V35" s="368" t="s">
        <v>326</v>
      </c>
      <c r="X35" s="232">
        <v>131</v>
      </c>
    </row>
    <row r="36" spans="2:24" ht="14.25" customHeight="1" x14ac:dyDescent="0.25">
      <c r="B36" s="365">
        <v>21400028</v>
      </c>
      <c r="C36" s="362" t="s">
        <v>508</v>
      </c>
      <c r="D36" s="366">
        <v>829.768654752506</v>
      </c>
      <c r="E36" s="229">
        <v>0</v>
      </c>
      <c r="F36" s="177">
        <v>0</v>
      </c>
      <c r="G36" s="222">
        <v>200</v>
      </c>
      <c r="H36" s="222" t="s">
        <v>301</v>
      </c>
      <c r="I36" s="225" t="s">
        <v>297</v>
      </c>
      <c r="J36" s="226">
        <v>31</v>
      </c>
      <c r="K36" s="367">
        <v>25</v>
      </c>
      <c r="L36" s="367">
        <v>25</v>
      </c>
      <c r="M36" s="367">
        <v>25</v>
      </c>
      <c r="N36" s="367">
        <v>25</v>
      </c>
      <c r="O36" s="243">
        <v>43489</v>
      </c>
      <c r="P36" s="166">
        <v>0</v>
      </c>
      <c r="Q36" s="166">
        <v>0</v>
      </c>
      <c r="R36" s="227">
        <v>0</v>
      </c>
      <c r="S36" s="228"/>
      <c r="T36" s="228"/>
      <c r="U36" s="228"/>
      <c r="V36" s="368" t="s">
        <v>326</v>
      </c>
      <c r="X36" s="232">
        <v>125</v>
      </c>
    </row>
    <row r="37" spans="2:24" ht="14.25" customHeight="1" x14ac:dyDescent="0.25">
      <c r="B37" s="365">
        <v>21400029</v>
      </c>
      <c r="C37" s="362" t="s">
        <v>509</v>
      </c>
      <c r="D37" s="366">
        <v>4148.8432737625299</v>
      </c>
      <c r="E37" s="229">
        <v>0</v>
      </c>
      <c r="F37" s="177">
        <v>0</v>
      </c>
      <c r="G37" s="222">
        <v>250</v>
      </c>
      <c r="H37" s="222" t="s">
        <v>301</v>
      </c>
      <c r="I37" s="225" t="s">
        <v>297</v>
      </c>
      <c r="J37" s="226">
        <v>31</v>
      </c>
      <c r="K37" s="367">
        <v>25</v>
      </c>
      <c r="L37" s="367">
        <v>25</v>
      </c>
      <c r="M37" s="367">
        <v>25</v>
      </c>
      <c r="N37" s="367">
        <v>25</v>
      </c>
      <c r="O37" s="243">
        <v>43489</v>
      </c>
      <c r="P37" s="166">
        <v>0</v>
      </c>
      <c r="Q37" s="166">
        <v>0</v>
      </c>
      <c r="R37" s="227">
        <v>0</v>
      </c>
      <c r="S37" s="228"/>
      <c r="T37" s="228"/>
      <c r="U37" s="228"/>
      <c r="V37" s="368" t="s">
        <v>326</v>
      </c>
      <c r="X37" s="232">
        <v>125</v>
      </c>
    </row>
    <row r="38" spans="2:24" ht="14.25" customHeight="1" x14ac:dyDescent="0.25">
      <c r="B38" s="166">
        <v>22100040</v>
      </c>
      <c r="C38" s="175" t="s">
        <v>371</v>
      </c>
      <c r="D38" s="236">
        <v>22615.325000000001</v>
      </c>
      <c r="E38" s="229">
        <v>0</v>
      </c>
      <c r="F38" s="177">
        <v>0</v>
      </c>
      <c r="G38" s="222">
        <v>200</v>
      </c>
      <c r="H38" s="222" t="s">
        <v>301</v>
      </c>
      <c r="I38" s="225" t="s">
        <v>297</v>
      </c>
      <c r="J38" s="226">
        <v>31</v>
      </c>
      <c r="K38" s="222">
        <v>0</v>
      </c>
      <c r="L38" s="222">
        <v>33</v>
      </c>
      <c r="M38" s="222">
        <v>33</v>
      </c>
      <c r="N38" s="222">
        <v>34</v>
      </c>
      <c r="O38" s="243">
        <v>43489</v>
      </c>
      <c r="P38" s="166">
        <v>0</v>
      </c>
      <c r="Q38" s="166">
        <v>0</v>
      </c>
      <c r="R38" s="227">
        <v>0</v>
      </c>
      <c r="S38" s="228"/>
      <c r="T38" s="228"/>
      <c r="U38" s="228"/>
      <c r="V38" s="221" t="s">
        <v>326</v>
      </c>
      <c r="X38" s="232">
        <v>125</v>
      </c>
    </row>
    <row r="39" spans="2:24" ht="15" customHeight="1" x14ac:dyDescent="0.25">
      <c r="B39" s="162">
        <v>22100110</v>
      </c>
      <c r="C39" s="171" t="s">
        <v>34</v>
      </c>
      <c r="D39" s="236">
        <v>33470.680999999997</v>
      </c>
      <c r="E39" s="229">
        <v>0</v>
      </c>
      <c r="F39" s="177">
        <v>0</v>
      </c>
      <c r="G39" s="222">
        <v>60</v>
      </c>
      <c r="H39" s="222" t="s">
        <v>296</v>
      </c>
      <c r="I39" s="225" t="s">
        <v>297</v>
      </c>
      <c r="J39" s="226">
        <v>31</v>
      </c>
      <c r="K39" s="222">
        <v>25</v>
      </c>
      <c r="L39" s="222">
        <v>25</v>
      </c>
      <c r="M39" s="222">
        <v>25</v>
      </c>
      <c r="N39" s="222">
        <v>25</v>
      </c>
      <c r="O39" s="243">
        <v>43489</v>
      </c>
      <c r="P39" s="166">
        <v>0</v>
      </c>
      <c r="Q39" s="166">
        <v>0</v>
      </c>
      <c r="R39" s="227">
        <v>0</v>
      </c>
      <c r="S39" s="228"/>
      <c r="T39" s="228"/>
      <c r="U39" s="228"/>
      <c r="V39" s="221" t="s">
        <v>326</v>
      </c>
      <c r="X39" s="232">
        <v>131</v>
      </c>
    </row>
    <row r="40" spans="2:24" ht="14.25" customHeight="1" x14ac:dyDescent="0.25">
      <c r="B40" s="161">
        <v>22100125</v>
      </c>
      <c r="C40" s="171" t="s">
        <v>35</v>
      </c>
      <c r="D40" s="236">
        <v>36184.520000000004</v>
      </c>
      <c r="E40" s="229">
        <v>0</v>
      </c>
      <c r="F40" s="177">
        <v>0</v>
      </c>
      <c r="G40" s="222">
        <v>12</v>
      </c>
      <c r="H40" s="222" t="s">
        <v>296</v>
      </c>
      <c r="I40" s="225" t="s">
        <v>297</v>
      </c>
      <c r="J40" s="226">
        <v>31</v>
      </c>
      <c r="K40" s="222">
        <v>25</v>
      </c>
      <c r="L40" s="222">
        <v>25</v>
      </c>
      <c r="M40" s="222">
        <v>25</v>
      </c>
      <c r="N40" s="222">
        <v>25</v>
      </c>
      <c r="O40" s="243">
        <v>43489</v>
      </c>
      <c r="P40" s="166">
        <v>0</v>
      </c>
      <c r="Q40" s="166">
        <v>0</v>
      </c>
      <c r="R40" s="227">
        <v>0</v>
      </c>
      <c r="S40" s="228"/>
      <c r="T40" s="228"/>
      <c r="U40" s="228"/>
      <c r="V40" s="221" t="s">
        <v>326</v>
      </c>
      <c r="X40" s="232">
        <v>131</v>
      </c>
    </row>
    <row r="41" spans="2:24" ht="14.25" customHeight="1" x14ac:dyDescent="0.25">
      <c r="B41" s="162">
        <v>22100128</v>
      </c>
      <c r="C41" s="171" t="s">
        <v>36</v>
      </c>
      <c r="D41" s="237">
        <v>27138.39</v>
      </c>
      <c r="E41" s="229">
        <v>0</v>
      </c>
      <c r="F41" s="177">
        <v>0</v>
      </c>
      <c r="G41" s="222">
        <v>12</v>
      </c>
      <c r="H41" s="222" t="s">
        <v>296</v>
      </c>
      <c r="I41" s="225" t="s">
        <v>297</v>
      </c>
      <c r="J41" s="226">
        <v>31</v>
      </c>
      <c r="K41" s="222">
        <v>25</v>
      </c>
      <c r="L41" s="222">
        <v>25</v>
      </c>
      <c r="M41" s="222">
        <v>25</v>
      </c>
      <c r="N41" s="222">
        <v>25</v>
      </c>
      <c r="O41" s="243">
        <v>43489</v>
      </c>
      <c r="P41" s="166">
        <v>0</v>
      </c>
      <c r="Q41" s="166">
        <v>0</v>
      </c>
      <c r="R41" s="227">
        <v>0</v>
      </c>
      <c r="S41" s="228"/>
      <c r="T41" s="228"/>
      <c r="U41" s="228"/>
      <c r="V41" s="221" t="s">
        <v>326</v>
      </c>
      <c r="X41" s="232">
        <v>131</v>
      </c>
    </row>
    <row r="42" spans="2:24" ht="14.25" customHeight="1" x14ac:dyDescent="0.25">
      <c r="B42" s="162">
        <v>22100200</v>
      </c>
      <c r="C42" s="171" t="s">
        <v>37</v>
      </c>
      <c r="D42" s="236">
        <v>18092.260000000002</v>
      </c>
      <c r="E42" s="229">
        <v>17000</v>
      </c>
      <c r="F42" s="177">
        <v>0</v>
      </c>
      <c r="G42" s="222">
        <v>45</v>
      </c>
      <c r="H42" s="222" t="s">
        <v>296</v>
      </c>
      <c r="I42" s="225" t="s">
        <v>297</v>
      </c>
      <c r="J42" s="226">
        <v>31</v>
      </c>
      <c r="K42" s="222">
        <v>25</v>
      </c>
      <c r="L42" s="222">
        <v>25</v>
      </c>
      <c r="M42" s="222">
        <v>25</v>
      </c>
      <c r="N42" s="222">
        <v>25</v>
      </c>
      <c r="O42" s="243">
        <v>43489</v>
      </c>
      <c r="P42" s="166">
        <v>0</v>
      </c>
      <c r="Q42" s="166">
        <v>0</v>
      </c>
      <c r="R42" s="227">
        <v>0</v>
      </c>
      <c r="S42" s="228"/>
      <c r="T42" s="228"/>
      <c r="U42" s="228"/>
      <c r="V42" s="221" t="s">
        <v>326</v>
      </c>
      <c r="X42" s="232">
        <v>131</v>
      </c>
    </row>
    <row r="43" spans="2:24" ht="14.25" customHeight="1" x14ac:dyDescent="0.25">
      <c r="B43" s="162">
        <v>22100220</v>
      </c>
      <c r="C43" s="171" t="s">
        <v>38</v>
      </c>
      <c r="D43" s="236">
        <v>27138.39</v>
      </c>
      <c r="E43" s="229">
        <v>25000</v>
      </c>
      <c r="F43" s="177">
        <v>0</v>
      </c>
      <c r="G43" s="222">
        <v>45</v>
      </c>
      <c r="H43" s="222" t="s">
        <v>296</v>
      </c>
      <c r="I43" s="225" t="s">
        <v>297</v>
      </c>
      <c r="J43" s="226">
        <v>31</v>
      </c>
      <c r="K43" s="222">
        <v>25</v>
      </c>
      <c r="L43" s="222">
        <v>25</v>
      </c>
      <c r="M43" s="222">
        <v>25</v>
      </c>
      <c r="N43" s="222">
        <v>25</v>
      </c>
      <c r="O43" s="243">
        <v>43489</v>
      </c>
      <c r="P43" s="166">
        <v>0</v>
      </c>
      <c r="Q43" s="166">
        <v>0</v>
      </c>
      <c r="R43" s="227">
        <v>0</v>
      </c>
      <c r="S43" s="228"/>
      <c r="T43" s="228"/>
      <c r="U43" s="228"/>
      <c r="V43" s="221" t="s">
        <v>326</v>
      </c>
      <c r="X43" s="232">
        <v>131</v>
      </c>
    </row>
    <row r="44" spans="2:24" ht="14.25" customHeight="1" x14ac:dyDescent="0.25">
      <c r="B44" s="161">
        <v>22100245</v>
      </c>
      <c r="C44" s="171" t="s">
        <v>39</v>
      </c>
      <c r="D44" s="236">
        <v>45230.65</v>
      </c>
      <c r="E44" s="229">
        <v>0</v>
      </c>
      <c r="F44" s="177">
        <v>0</v>
      </c>
      <c r="G44" s="222">
        <v>12</v>
      </c>
      <c r="H44" s="222" t="s">
        <v>296</v>
      </c>
      <c r="I44" s="225" t="s">
        <v>297</v>
      </c>
      <c r="J44" s="226">
        <v>31</v>
      </c>
      <c r="K44" s="222">
        <v>25</v>
      </c>
      <c r="L44" s="222">
        <v>25</v>
      </c>
      <c r="M44" s="222">
        <v>25</v>
      </c>
      <c r="N44" s="222">
        <v>25</v>
      </c>
      <c r="O44" s="243">
        <v>43489</v>
      </c>
      <c r="P44" s="166">
        <v>0</v>
      </c>
      <c r="Q44" s="166">
        <v>0</v>
      </c>
      <c r="R44" s="227">
        <v>0</v>
      </c>
      <c r="S44" s="228"/>
      <c r="T44" s="228"/>
      <c r="U44" s="228"/>
      <c r="V44" s="221" t="s">
        <v>326</v>
      </c>
      <c r="X44" s="232">
        <v>131</v>
      </c>
    </row>
    <row r="45" spans="2:24" ht="14.25" customHeight="1" x14ac:dyDescent="0.25">
      <c r="B45" s="161">
        <v>22100258</v>
      </c>
      <c r="C45" s="174" t="s">
        <v>40</v>
      </c>
      <c r="D45" s="236">
        <v>22615.325000000001</v>
      </c>
      <c r="E45" s="229">
        <v>0</v>
      </c>
      <c r="F45" s="177">
        <v>0</v>
      </c>
      <c r="G45" s="222">
        <v>12</v>
      </c>
      <c r="H45" s="222" t="s">
        <v>296</v>
      </c>
      <c r="I45" s="225" t="s">
        <v>297</v>
      </c>
      <c r="J45" s="226">
        <v>31</v>
      </c>
      <c r="K45" s="222">
        <v>25</v>
      </c>
      <c r="L45" s="222">
        <v>25</v>
      </c>
      <c r="M45" s="222">
        <v>25</v>
      </c>
      <c r="N45" s="222">
        <v>25</v>
      </c>
      <c r="O45" s="243">
        <v>43489</v>
      </c>
      <c r="P45" s="166">
        <v>0</v>
      </c>
      <c r="Q45" s="166">
        <v>0</v>
      </c>
      <c r="R45" s="227">
        <v>0</v>
      </c>
      <c r="S45" s="228"/>
      <c r="T45" s="228"/>
      <c r="U45" s="228"/>
      <c r="V45" s="221" t="s">
        <v>326</v>
      </c>
      <c r="X45" s="232">
        <v>131</v>
      </c>
    </row>
    <row r="46" spans="2:24" ht="14.25" customHeight="1" x14ac:dyDescent="0.25">
      <c r="B46" s="166">
        <v>22100259</v>
      </c>
      <c r="C46" s="175" t="s">
        <v>372</v>
      </c>
      <c r="D46" s="236">
        <v>1809.2260000000001</v>
      </c>
      <c r="E46" s="229">
        <v>0</v>
      </c>
      <c r="F46" s="177">
        <v>0</v>
      </c>
      <c r="G46" s="222">
        <v>12</v>
      </c>
      <c r="H46" s="222" t="s">
        <v>296</v>
      </c>
      <c r="I46" s="225" t="s">
        <v>297</v>
      </c>
      <c r="J46" s="226">
        <v>31</v>
      </c>
      <c r="K46" s="222">
        <v>0</v>
      </c>
      <c r="L46" s="222">
        <v>33</v>
      </c>
      <c r="M46" s="222">
        <v>33</v>
      </c>
      <c r="N46" s="222">
        <v>34</v>
      </c>
      <c r="O46" s="243">
        <v>43489</v>
      </c>
      <c r="P46" s="166">
        <v>0</v>
      </c>
      <c r="Q46" s="166">
        <v>0</v>
      </c>
      <c r="R46" s="227">
        <v>0</v>
      </c>
      <c r="S46" s="228"/>
      <c r="T46" s="228"/>
      <c r="U46" s="228"/>
      <c r="V46" s="221" t="s">
        <v>326</v>
      </c>
      <c r="X46" s="232">
        <v>131</v>
      </c>
    </row>
    <row r="47" spans="2:24" ht="14.25" customHeight="1" x14ac:dyDescent="0.25">
      <c r="B47" s="161">
        <v>22100261</v>
      </c>
      <c r="C47" s="171" t="s">
        <v>41</v>
      </c>
      <c r="D47" s="236">
        <v>904.61300000000006</v>
      </c>
      <c r="E47" s="229">
        <v>0</v>
      </c>
      <c r="F47" s="177">
        <v>0</v>
      </c>
      <c r="G47" s="222">
        <v>12</v>
      </c>
      <c r="H47" s="222" t="s">
        <v>296</v>
      </c>
      <c r="I47" s="225" t="s">
        <v>297</v>
      </c>
      <c r="J47" s="226">
        <v>31</v>
      </c>
      <c r="K47" s="222">
        <v>25</v>
      </c>
      <c r="L47" s="222">
        <v>25</v>
      </c>
      <c r="M47" s="222">
        <v>25</v>
      </c>
      <c r="N47" s="222">
        <v>25</v>
      </c>
      <c r="O47" s="243">
        <v>43489</v>
      </c>
      <c r="P47" s="166">
        <v>0</v>
      </c>
      <c r="Q47" s="166">
        <v>0</v>
      </c>
      <c r="R47" s="227">
        <v>0</v>
      </c>
      <c r="S47" s="228"/>
      <c r="T47" s="228"/>
      <c r="U47" s="228"/>
      <c r="V47" s="221" t="s">
        <v>326</v>
      </c>
      <c r="X47" s="232">
        <v>131</v>
      </c>
    </row>
    <row r="48" spans="2:24" ht="14.25" customHeight="1" x14ac:dyDescent="0.25">
      <c r="B48" s="166">
        <v>22100395</v>
      </c>
      <c r="C48" s="175" t="s">
        <v>370</v>
      </c>
      <c r="D48" s="236">
        <v>27254</v>
      </c>
      <c r="E48" s="229">
        <v>0</v>
      </c>
      <c r="F48" s="177">
        <v>0</v>
      </c>
      <c r="G48" s="222">
        <v>80</v>
      </c>
      <c r="H48" s="222" t="s">
        <v>296</v>
      </c>
      <c r="I48" s="225" t="s">
        <v>297</v>
      </c>
      <c r="J48" s="226">
        <v>31</v>
      </c>
      <c r="K48" s="222">
        <v>0</v>
      </c>
      <c r="L48" s="222">
        <v>33</v>
      </c>
      <c r="M48" s="222">
        <v>33</v>
      </c>
      <c r="N48" s="222">
        <v>34</v>
      </c>
      <c r="O48" s="243">
        <v>43489</v>
      </c>
      <c r="P48" s="166">
        <v>0</v>
      </c>
      <c r="Q48" s="166">
        <v>0</v>
      </c>
      <c r="R48" s="227">
        <v>0</v>
      </c>
      <c r="S48" s="228"/>
      <c r="T48" s="228"/>
      <c r="U48" s="228"/>
      <c r="V48" s="221" t="s">
        <v>326</v>
      </c>
      <c r="X48" s="232">
        <v>131</v>
      </c>
    </row>
    <row r="49" spans="2:24" ht="30" customHeight="1" x14ac:dyDescent="0.25">
      <c r="B49" s="361">
        <v>22100397</v>
      </c>
      <c r="C49" s="362" t="s">
        <v>336</v>
      </c>
      <c r="D49" s="366">
        <v>50470</v>
      </c>
      <c r="E49" s="229">
        <v>0</v>
      </c>
      <c r="F49" s="177">
        <v>0</v>
      </c>
      <c r="G49" s="222">
        <v>250</v>
      </c>
      <c r="H49" s="222" t="s">
        <v>296</v>
      </c>
      <c r="I49" s="225" t="s">
        <v>297</v>
      </c>
      <c r="J49" s="226">
        <v>31</v>
      </c>
      <c r="K49" s="367">
        <v>25</v>
      </c>
      <c r="L49" s="367">
        <v>25</v>
      </c>
      <c r="M49" s="367">
        <v>25</v>
      </c>
      <c r="N49" s="367">
        <v>25</v>
      </c>
      <c r="O49" s="243">
        <v>43489</v>
      </c>
      <c r="P49" s="166">
        <v>0</v>
      </c>
      <c r="Q49" s="166">
        <v>0</v>
      </c>
      <c r="R49" s="227">
        <v>0</v>
      </c>
      <c r="S49" s="228"/>
      <c r="T49" s="228"/>
      <c r="U49" s="228"/>
      <c r="V49" s="221" t="s">
        <v>326</v>
      </c>
      <c r="X49" s="232">
        <v>131</v>
      </c>
    </row>
    <row r="50" spans="2:24" ht="14.25" customHeight="1" x14ac:dyDescent="0.25">
      <c r="B50" s="167">
        <v>22300014</v>
      </c>
      <c r="C50" s="171" t="s">
        <v>206</v>
      </c>
      <c r="D50" s="236">
        <v>15000</v>
      </c>
      <c r="E50" s="229">
        <v>0</v>
      </c>
      <c r="F50" s="177">
        <v>0</v>
      </c>
      <c r="G50" s="244">
        <v>14</v>
      </c>
      <c r="H50" s="244" t="s">
        <v>296</v>
      </c>
      <c r="I50" s="225" t="s">
        <v>297</v>
      </c>
      <c r="J50" s="226">
        <v>31</v>
      </c>
      <c r="K50" s="222">
        <v>0</v>
      </c>
      <c r="L50" s="244">
        <v>50</v>
      </c>
      <c r="M50" s="222">
        <v>0</v>
      </c>
      <c r="N50" s="244">
        <v>50</v>
      </c>
      <c r="O50" s="243">
        <v>43489</v>
      </c>
      <c r="P50" s="166">
        <v>0</v>
      </c>
      <c r="Q50" s="166">
        <v>0</v>
      </c>
      <c r="R50" s="227">
        <v>0</v>
      </c>
      <c r="S50" s="228"/>
      <c r="T50" s="228"/>
      <c r="U50" s="228"/>
      <c r="V50" s="221" t="s">
        <v>326</v>
      </c>
      <c r="X50" s="232">
        <v>131</v>
      </c>
    </row>
    <row r="51" spans="2:24" ht="14.25" customHeight="1" x14ac:dyDescent="0.25">
      <c r="B51" s="167">
        <v>22300024</v>
      </c>
      <c r="C51" s="171" t="s">
        <v>208</v>
      </c>
      <c r="D51" s="236">
        <v>13000</v>
      </c>
      <c r="E51" s="229">
        <v>0</v>
      </c>
      <c r="F51" s="177">
        <v>0</v>
      </c>
      <c r="G51" s="244">
        <v>100</v>
      </c>
      <c r="H51" s="222" t="s">
        <v>296</v>
      </c>
      <c r="I51" s="225" t="s">
        <v>297</v>
      </c>
      <c r="J51" s="226">
        <v>31</v>
      </c>
      <c r="K51" s="244">
        <v>10</v>
      </c>
      <c r="L51" s="244">
        <v>50</v>
      </c>
      <c r="M51" s="244">
        <v>40</v>
      </c>
      <c r="N51" s="222">
        <v>0</v>
      </c>
      <c r="O51" s="243">
        <v>43489</v>
      </c>
      <c r="P51" s="166">
        <v>0</v>
      </c>
      <c r="Q51" s="166">
        <v>0</v>
      </c>
      <c r="R51" s="227">
        <v>0</v>
      </c>
      <c r="S51" s="228"/>
      <c r="T51" s="228"/>
      <c r="U51" s="228"/>
      <c r="V51" s="221" t="s">
        <v>326</v>
      </c>
      <c r="X51" s="232">
        <v>131</v>
      </c>
    </row>
    <row r="52" spans="2:24" ht="14.25" customHeight="1" x14ac:dyDescent="0.25">
      <c r="B52" s="163">
        <v>22300056</v>
      </c>
      <c r="C52" s="171" t="s">
        <v>207</v>
      </c>
      <c r="D52" s="236">
        <v>7430</v>
      </c>
      <c r="E52" s="229">
        <v>0</v>
      </c>
      <c r="F52" s="177">
        <v>0</v>
      </c>
      <c r="G52" s="244">
        <v>100</v>
      </c>
      <c r="H52" s="222" t="s">
        <v>296</v>
      </c>
      <c r="I52" s="225" t="s">
        <v>297</v>
      </c>
      <c r="J52" s="226">
        <v>31</v>
      </c>
      <c r="K52" s="244">
        <v>10</v>
      </c>
      <c r="L52" s="244">
        <v>50</v>
      </c>
      <c r="M52" s="244">
        <v>40</v>
      </c>
      <c r="N52" s="222">
        <v>0</v>
      </c>
      <c r="O52" s="243">
        <v>43489</v>
      </c>
      <c r="P52" s="166">
        <v>0</v>
      </c>
      <c r="Q52" s="166">
        <v>0</v>
      </c>
      <c r="R52" s="227">
        <v>0</v>
      </c>
      <c r="S52" s="228"/>
      <c r="T52" s="228"/>
      <c r="U52" s="228"/>
      <c r="V52" s="221" t="s">
        <v>326</v>
      </c>
      <c r="X52" s="232">
        <v>131</v>
      </c>
    </row>
    <row r="53" spans="2:24" ht="14.25" customHeight="1" x14ac:dyDescent="0.25">
      <c r="B53" s="163">
        <v>24100001</v>
      </c>
      <c r="C53" s="171" t="s">
        <v>210</v>
      </c>
      <c r="D53" s="236">
        <v>42000</v>
      </c>
      <c r="E53" s="229">
        <v>40000</v>
      </c>
      <c r="F53" s="177">
        <v>0</v>
      </c>
      <c r="G53" s="244">
        <v>60</v>
      </c>
      <c r="H53" s="222" t="s">
        <v>296</v>
      </c>
      <c r="I53" s="225" t="s">
        <v>297</v>
      </c>
      <c r="J53" s="226">
        <v>31</v>
      </c>
      <c r="K53" s="244">
        <v>15</v>
      </c>
      <c r="L53" s="244">
        <v>40</v>
      </c>
      <c r="M53" s="244">
        <v>30</v>
      </c>
      <c r="N53" s="244">
        <v>15</v>
      </c>
      <c r="O53" s="243">
        <v>43489</v>
      </c>
      <c r="P53" s="166">
        <v>0</v>
      </c>
      <c r="Q53" s="166">
        <v>0</v>
      </c>
      <c r="R53" s="227">
        <v>0</v>
      </c>
      <c r="S53" s="228"/>
      <c r="T53" s="228"/>
      <c r="U53" s="228"/>
      <c r="V53" s="221" t="s">
        <v>326</v>
      </c>
      <c r="X53" s="232">
        <v>131</v>
      </c>
    </row>
    <row r="54" spans="2:24" ht="14.25" customHeight="1" x14ac:dyDescent="0.25">
      <c r="B54" s="163">
        <v>24100006</v>
      </c>
      <c r="C54" s="171" t="s">
        <v>209</v>
      </c>
      <c r="D54" s="236">
        <v>10000</v>
      </c>
      <c r="E54" s="229">
        <v>10000</v>
      </c>
      <c r="F54" s="177">
        <v>0</v>
      </c>
      <c r="G54" s="244">
        <v>25</v>
      </c>
      <c r="H54" s="244" t="s">
        <v>300</v>
      </c>
      <c r="I54" s="225" t="s">
        <v>297</v>
      </c>
      <c r="J54" s="226">
        <v>31</v>
      </c>
      <c r="K54" s="222">
        <v>0</v>
      </c>
      <c r="L54" s="244">
        <v>50</v>
      </c>
      <c r="M54" s="244">
        <v>50</v>
      </c>
      <c r="N54" s="222">
        <v>0</v>
      </c>
      <c r="O54" s="243">
        <v>43489</v>
      </c>
      <c r="P54" s="166">
        <v>0</v>
      </c>
      <c r="Q54" s="166">
        <v>0</v>
      </c>
      <c r="R54" s="227">
        <v>0</v>
      </c>
      <c r="S54" s="228"/>
      <c r="T54" s="228"/>
      <c r="U54" s="228"/>
      <c r="V54" s="221" t="s">
        <v>326</v>
      </c>
      <c r="X54" s="232">
        <v>541</v>
      </c>
    </row>
    <row r="55" spans="2:24" ht="14.25" customHeight="1" x14ac:dyDescent="0.25">
      <c r="B55" s="163">
        <v>24100179</v>
      </c>
      <c r="C55" s="171" t="s">
        <v>211</v>
      </c>
      <c r="D55" s="236">
        <v>10583</v>
      </c>
      <c r="E55" s="229">
        <v>0</v>
      </c>
      <c r="F55" s="177">
        <v>0</v>
      </c>
      <c r="G55" s="244">
        <v>200</v>
      </c>
      <c r="H55" s="222" t="s">
        <v>296</v>
      </c>
      <c r="I55" s="225" t="s">
        <v>297</v>
      </c>
      <c r="J55" s="226">
        <v>31</v>
      </c>
      <c r="K55" s="222">
        <v>0</v>
      </c>
      <c r="L55" s="244">
        <v>25</v>
      </c>
      <c r="M55" s="244">
        <v>65</v>
      </c>
      <c r="N55" s="244">
        <v>10</v>
      </c>
      <c r="O55" s="243">
        <v>43489</v>
      </c>
      <c r="P55" s="166">
        <v>0</v>
      </c>
      <c r="Q55" s="166">
        <v>0</v>
      </c>
      <c r="R55" s="227">
        <v>0</v>
      </c>
      <c r="S55" s="228"/>
      <c r="T55" s="228"/>
      <c r="U55" s="228"/>
      <c r="V55" s="221" t="s">
        <v>326</v>
      </c>
      <c r="X55" s="232">
        <v>131</v>
      </c>
    </row>
    <row r="56" spans="2:24" x14ac:dyDescent="0.25">
      <c r="B56" s="163">
        <v>24200007</v>
      </c>
      <c r="C56" s="171" t="s">
        <v>212</v>
      </c>
      <c r="D56" s="236">
        <v>12000</v>
      </c>
      <c r="E56" s="229">
        <v>0</v>
      </c>
      <c r="F56" s="177">
        <v>0</v>
      </c>
      <c r="G56" s="244">
        <v>250</v>
      </c>
      <c r="H56" s="244" t="s">
        <v>296</v>
      </c>
      <c r="I56" s="225" t="s">
        <v>297</v>
      </c>
      <c r="J56" s="226">
        <v>31</v>
      </c>
      <c r="K56" s="222">
        <v>0</v>
      </c>
      <c r="L56" s="244">
        <v>25</v>
      </c>
      <c r="M56" s="244">
        <v>65</v>
      </c>
      <c r="N56" s="244">
        <v>10</v>
      </c>
      <c r="O56" s="243">
        <v>43489</v>
      </c>
      <c r="P56" s="166">
        <v>0</v>
      </c>
      <c r="Q56" s="166">
        <v>0</v>
      </c>
      <c r="R56" s="227">
        <v>0</v>
      </c>
      <c r="S56" s="228"/>
      <c r="T56" s="228"/>
      <c r="U56" s="228"/>
      <c r="V56" s="221" t="s">
        <v>326</v>
      </c>
      <c r="X56" s="232">
        <v>131</v>
      </c>
    </row>
    <row r="57" spans="2:24" ht="14.25" customHeight="1" x14ac:dyDescent="0.25">
      <c r="B57" s="163">
        <v>24200009</v>
      </c>
      <c r="C57" s="171" t="s">
        <v>213</v>
      </c>
      <c r="D57" s="236">
        <v>8188</v>
      </c>
      <c r="E57" s="229">
        <v>0</v>
      </c>
      <c r="F57" s="177">
        <v>0</v>
      </c>
      <c r="G57" s="244">
        <v>300</v>
      </c>
      <c r="H57" s="222" t="s">
        <v>296</v>
      </c>
      <c r="I57" s="225" t="s">
        <v>297</v>
      </c>
      <c r="J57" s="226">
        <v>31</v>
      </c>
      <c r="K57" s="222">
        <v>0</v>
      </c>
      <c r="L57" s="244">
        <v>25</v>
      </c>
      <c r="M57" s="244">
        <v>65</v>
      </c>
      <c r="N57" s="244">
        <v>10</v>
      </c>
      <c r="O57" s="243">
        <v>43489</v>
      </c>
      <c r="P57" s="166">
        <v>0</v>
      </c>
      <c r="Q57" s="166">
        <v>0</v>
      </c>
      <c r="R57" s="227">
        <v>0</v>
      </c>
      <c r="S57" s="228"/>
      <c r="T57" s="228"/>
      <c r="U57" s="228"/>
      <c r="V57" s="221" t="s">
        <v>326</v>
      </c>
      <c r="X57" s="232">
        <v>131</v>
      </c>
    </row>
    <row r="58" spans="2:24" ht="14.25" customHeight="1" x14ac:dyDescent="0.25">
      <c r="B58" s="163">
        <v>24300001</v>
      </c>
      <c r="C58" s="171" t="s">
        <v>215</v>
      </c>
      <c r="D58" s="236">
        <v>3028.2</v>
      </c>
      <c r="E58" s="229">
        <v>0</v>
      </c>
      <c r="F58" s="177">
        <v>0</v>
      </c>
      <c r="G58" s="244">
        <v>80</v>
      </c>
      <c r="H58" s="222" t="s">
        <v>296</v>
      </c>
      <c r="I58" s="225" t="s">
        <v>297</v>
      </c>
      <c r="J58" s="226">
        <v>31</v>
      </c>
      <c r="K58" s="222">
        <v>0</v>
      </c>
      <c r="L58" s="244">
        <v>25</v>
      </c>
      <c r="M58" s="244">
        <v>65</v>
      </c>
      <c r="N58" s="244">
        <v>10</v>
      </c>
      <c r="O58" s="243">
        <v>43489</v>
      </c>
      <c r="P58" s="166">
        <v>0</v>
      </c>
      <c r="Q58" s="166">
        <v>0</v>
      </c>
      <c r="R58" s="227">
        <v>0</v>
      </c>
      <c r="S58" s="228"/>
      <c r="T58" s="228"/>
      <c r="U58" s="228"/>
      <c r="V58" s="221" t="s">
        <v>326</v>
      </c>
      <c r="X58" s="232">
        <v>131</v>
      </c>
    </row>
    <row r="59" spans="2:24" ht="14.25" customHeight="1" x14ac:dyDescent="0.25">
      <c r="B59" s="163">
        <v>24300002</v>
      </c>
      <c r="C59" s="171" t="s">
        <v>214</v>
      </c>
      <c r="D59" s="236">
        <v>7065.7999999999993</v>
      </c>
      <c r="E59" s="229">
        <v>7000</v>
      </c>
      <c r="F59" s="177">
        <v>0</v>
      </c>
      <c r="G59" s="244">
        <v>60</v>
      </c>
      <c r="H59" s="244" t="s">
        <v>300</v>
      </c>
      <c r="I59" s="225" t="s">
        <v>297</v>
      </c>
      <c r="J59" s="226">
        <v>31</v>
      </c>
      <c r="K59" s="222">
        <v>0</v>
      </c>
      <c r="L59" s="244">
        <v>25</v>
      </c>
      <c r="M59" s="244">
        <v>65</v>
      </c>
      <c r="N59" s="244">
        <v>10</v>
      </c>
      <c r="O59" s="243">
        <v>43489</v>
      </c>
      <c r="P59" s="166">
        <v>0</v>
      </c>
      <c r="Q59" s="166">
        <v>0</v>
      </c>
      <c r="R59" s="227">
        <v>0</v>
      </c>
      <c r="S59" s="228"/>
      <c r="T59" s="228"/>
      <c r="U59" s="228"/>
      <c r="V59" s="221" t="s">
        <v>326</v>
      </c>
      <c r="X59" s="232">
        <v>541</v>
      </c>
    </row>
    <row r="60" spans="2:24" ht="14.25" customHeight="1" x14ac:dyDescent="0.25">
      <c r="B60" s="163">
        <v>24400020</v>
      </c>
      <c r="C60" s="171" t="s">
        <v>216</v>
      </c>
      <c r="D60" s="236">
        <v>3028.2</v>
      </c>
      <c r="E60" s="229">
        <v>3000</v>
      </c>
      <c r="F60" s="177">
        <v>0</v>
      </c>
      <c r="G60" s="244">
        <v>450</v>
      </c>
      <c r="H60" s="222" t="s">
        <v>296</v>
      </c>
      <c r="I60" s="225" t="s">
        <v>297</v>
      </c>
      <c r="J60" s="226">
        <v>31</v>
      </c>
      <c r="K60" s="222">
        <v>0</v>
      </c>
      <c r="L60" s="244">
        <v>50</v>
      </c>
      <c r="M60" s="244">
        <v>50</v>
      </c>
      <c r="N60" s="222">
        <v>0</v>
      </c>
      <c r="O60" s="243">
        <v>43489</v>
      </c>
      <c r="P60" s="166">
        <v>0</v>
      </c>
      <c r="Q60" s="166">
        <v>0</v>
      </c>
      <c r="R60" s="227">
        <v>0</v>
      </c>
      <c r="S60" s="228"/>
      <c r="T60" s="228"/>
      <c r="U60" s="228"/>
      <c r="V60" s="221" t="s">
        <v>326</v>
      </c>
      <c r="X60" s="232">
        <v>131</v>
      </c>
    </row>
    <row r="61" spans="2:24" ht="14.25" customHeight="1" x14ac:dyDescent="0.25">
      <c r="B61" s="163">
        <v>24400021</v>
      </c>
      <c r="C61" s="171" t="s">
        <v>217</v>
      </c>
      <c r="D61" s="236">
        <v>2523.5</v>
      </c>
      <c r="E61" s="229">
        <v>2500</v>
      </c>
      <c r="F61" s="177">
        <v>0</v>
      </c>
      <c r="G61" s="244">
        <v>50</v>
      </c>
      <c r="H61" s="244" t="s">
        <v>300</v>
      </c>
      <c r="I61" s="225" t="s">
        <v>297</v>
      </c>
      <c r="J61" s="226">
        <v>31</v>
      </c>
      <c r="K61" s="222">
        <v>0</v>
      </c>
      <c r="L61" s="244">
        <v>50</v>
      </c>
      <c r="M61" s="244">
        <v>50</v>
      </c>
      <c r="N61" s="222">
        <v>0</v>
      </c>
      <c r="O61" s="243">
        <v>43489</v>
      </c>
      <c r="P61" s="166">
        <v>0</v>
      </c>
      <c r="Q61" s="166">
        <v>0</v>
      </c>
      <c r="R61" s="227">
        <v>0</v>
      </c>
      <c r="S61" s="228"/>
      <c r="T61" s="228"/>
      <c r="U61" s="228"/>
      <c r="V61" s="221" t="s">
        <v>326</v>
      </c>
      <c r="X61" s="232">
        <v>541</v>
      </c>
    </row>
    <row r="62" spans="2:24" ht="14.25" customHeight="1" x14ac:dyDescent="0.25">
      <c r="B62" s="163">
        <v>24400037</v>
      </c>
      <c r="C62" s="171" t="s">
        <v>218</v>
      </c>
      <c r="D62" s="236">
        <v>4542.3</v>
      </c>
      <c r="E62" s="229">
        <v>4500</v>
      </c>
      <c r="F62" s="177">
        <v>0</v>
      </c>
      <c r="G62" s="244">
        <v>50</v>
      </c>
      <c r="H62" s="244" t="s">
        <v>296</v>
      </c>
      <c r="I62" s="225" t="s">
        <v>297</v>
      </c>
      <c r="J62" s="226">
        <v>31</v>
      </c>
      <c r="K62" s="222">
        <v>0</v>
      </c>
      <c r="L62" s="244">
        <v>50</v>
      </c>
      <c r="M62" s="244">
        <v>50</v>
      </c>
      <c r="N62" s="222">
        <v>0</v>
      </c>
      <c r="O62" s="243">
        <v>43489</v>
      </c>
      <c r="P62" s="166">
        <v>0</v>
      </c>
      <c r="Q62" s="166">
        <v>0</v>
      </c>
      <c r="R62" s="227">
        <v>0</v>
      </c>
      <c r="S62" s="228"/>
      <c r="T62" s="228"/>
      <c r="U62" s="228"/>
      <c r="V62" s="221" t="s">
        <v>326</v>
      </c>
      <c r="X62" s="232">
        <v>131</v>
      </c>
    </row>
    <row r="63" spans="2:24" ht="14.25" customHeight="1" x14ac:dyDescent="0.25">
      <c r="B63" s="163">
        <v>24500009</v>
      </c>
      <c r="C63" s="171" t="s">
        <v>331</v>
      </c>
      <c r="D63" s="236">
        <v>10094</v>
      </c>
      <c r="E63" s="229">
        <v>10000</v>
      </c>
      <c r="F63" s="177">
        <v>0</v>
      </c>
      <c r="G63" s="244">
        <v>100</v>
      </c>
      <c r="H63" s="244" t="s">
        <v>296</v>
      </c>
      <c r="I63" s="225" t="s">
        <v>297</v>
      </c>
      <c r="J63" s="226">
        <v>31</v>
      </c>
      <c r="K63" s="244">
        <v>5</v>
      </c>
      <c r="L63" s="244">
        <v>60</v>
      </c>
      <c r="M63" s="244">
        <v>35</v>
      </c>
      <c r="N63" s="222">
        <v>0</v>
      </c>
      <c r="O63" s="243">
        <v>43489</v>
      </c>
      <c r="P63" s="166">
        <v>0</v>
      </c>
      <c r="Q63" s="166">
        <v>0</v>
      </c>
      <c r="R63" s="227">
        <v>0</v>
      </c>
      <c r="S63" s="228"/>
      <c r="T63" s="228"/>
      <c r="U63" s="228"/>
      <c r="V63" s="221" t="s">
        <v>326</v>
      </c>
      <c r="X63" s="232">
        <v>131</v>
      </c>
    </row>
    <row r="64" spans="2:24" ht="14.25" customHeight="1" x14ac:dyDescent="0.2">
      <c r="B64" s="162">
        <v>24600001</v>
      </c>
      <c r="C64" s="164" t="s">
        <v>149</v>
      </c>
      <c r="D64" s="236">
        <v>10701.369999999999</v>
      </c>
      <c r="E64" s="229">
        <v>9000</v>
      </c>
      <c r="F64" s="177">
        <v>0</v>
      </c>
      <c r="G64" s="244">
        <v>150</v>
      </c>
      <c r="H64" s="222" t="s">
        <v>296</v>
      </c>
      <c r="I64" s="225" t="s">
        <v>297</v>
      </c>
      <c r="J64" s="226">
        <v>31</v>
      </c>
      <c r="K64" s="222">
        <v>0</v>
      </c>
      <c r="L64" s="222">
        <v>50</v>
      </c>
      <c r="M64" s="222">
        <v>50</v>
      </c>
      <c r="N64" s="222">
        <v>0</v>
      </c>
      <c r="O64" s="243">
        <v>43489</v>
      </c>
      <c r="P64" s="166">
        <v>0</v>
      </c>
      <c r="Q64" s="166">
        <v>0</v>
      </c>
      <c r="R64" s="227">
        <v>0</v>
      </c>
      <c r="S64" s="228"/>
      <c r="T64" s="228"/>
      <c r="U64" s="228"/>
      <c r="V64" s="221" t="s">
        <v>326</v>
      </c>
      <c r="X64" s="232">
        <v>131</v>
      </c>
    </row>
    <row r="65" spans="1:24" ht="14.25" customHeight="1" x14ac:dyDescent="0.2">
      <c r="B65" s="162">
        <v>24600002</v>
      </c>
      <c r="C65" s="164" t="s">
        <v>50</v>
      </c>
      <c r="D65" s="236">
        <v>6758.76</v>
      </c>
      <c r="E65" s="229">
        <v>5500</v>
      </c>
      <c r="F65" s="177">
        <v>0</v>
      </c>
      <c r="G65" s="244">
        <v>12</v>
      </c>
      <c r="H65" s="222" t="s">
        <v>296</v>
      </c>
      <c r="I65" s="225" t="s">
        <v>297</v>
      </c>
      <c r="J65" s="226">
        <v>31</v>
      </c>
      <c r="K65" s="222">
        <v>0</v>
      </c>
      <c r="L65" s="222">
        <v>50</v>
      </c>
      <c r="M65" s="222">
        <v>40</v>
      </c>
      <c r="N65" s="222">
        <v>10</v>
      </c>
      <c r="O65" s="243">
        <v>43489</v>
      </c>
      <c r="P65" s="166">
        <v>0</v>
      </c>
      <c r="Q65" s="166">
        <v>0</v>
      </c>
      <c r="R65" s="227">
        <v>0</v>
      </c>
      <c r="S65" s="228"/>
      <c r="T65" s="228"/>
      <c r="U65" s="228"/>
      <c r="V65" s="221" t="s">
        <v>326</v>
      </c>
      <c r="X65" s="232">
        <v>131</v>
      </c>
    </row>
    <row r="66" spans="1:24" ht="14.25" customHeight="1" x14ac:dyDescent="0.2">
      <c r="B66" s="162">
        <v>24600033</v>
      </c>
      <c r="C66" s="164" t="s">
        <v>150</v>
      </c>
      <c r="D66" s="236">
        <v>5575.9770000000008</v>
      </c>
      <c r="E66" s="229">
        <v>4700</v>
      </c>
      <c r="F66" s="177">
        <v>0</v>
      </c>
      <c r="G66" s="244">
        <v>100</v>
      </c>
      <c r="H66" s="222" t="s">
        <v>296</v>
      </c>
      <c r="I66" s="225" t="s">
        <v>297</v>
      </c>
      <c r="J66" s="226">
        <v>31</v>
      </c>
      <c r="K66" s="222">
        <v>0</v>
      </c>
      <c r="L66" s="222">
        <v>50</v>
      </c>
      <c r="M66" s="222">
        <v>50</v>
      </c>
      <c r="N66" s="222">
        <v>0</v>
      </c>
      <c r="O66" s="243">
        <v>43489</v>
      </c>
      <c r="P66" s="166">
        <v>0</v>
      </c>
      <c r="Q66" s="166">
        <v>0</v>
      </c>
      <c r="R66" s="227">
        <v>0</v>
      </c>
      <c r="S66" s="228"/>
      <c r="T66" s="228"/>
      <c r="U66" s="228"/>
      <c r="V66" s="221" t="s">
        <v>326</v>
      </c>
      <c r="X66" s="232">
        <v>131</v>
      </c>
    </row>
    <row r="67" spans="1:24" s="29" customFormat="1" ht="14.25" customHeight="1" x14ac:dyDescent="0.2">
      <c r="A67" s="30"/>
      <c r="B67" s="162">
        <v>24600051</v>
      </c>
      <c r="C67" s="164" t="s">
        <v>51</v>
      </c>
      <c r="D67" s="236">
        <v>62011.05977</v>
      </c>
      <c r="E67" s="229">
        <v>40000</v>
      </c>
      <c r="F67" s="177">
        <v>0</v>
      </c>
      <c r="G67" s="244">
        <v>100</v>
      </c>
      <c r="H67" s="222" t="s">
        <v>296</v>
      </c>
      <c r="I67" s="225" t="s">
        <v>297</v>
      </c>
      <c r="J67" s="226">
        <v>31</v>
      </c>
      <c r="K67" s="222">
        <v>0</v>
      </c>
      <c r="L67" s="222">
        <v>50</v>
      </c>
      <c r="M67" s="222">
        <v>50</v>
      </c>
      <c r="N67" s="222">
        <v>0</v>
      </c>
      <c r="O67" s="243">
        <v>43489</v>
      </c>
      <c r="P67" s="166">
        <v>0</v>
      </c>
      <c r="Q67" s="166">
        <v>0</v>
      </c>
      <c r="R67" s="227">
        <v>0</v>
      </c>
      <c r="S67" s="221"/>
      <c r="T67" s="221"/>
      <c r="U67" s="221"/>
      <c r="V67" s="221" t="s">
        <v>326</v>
      </c>
      <c r="X67" s="232">
        <v>131</v>
      </c>
    </row>
    <row r="68" spans="1:24" s="29" customFormat="1" ht="14.25" customHeight="1" x14ac:dyDescent="0.2">
      <c r="A68" s="30"/>
      <c r="B68" s="162">
        <v>24600064</v>
      </c>
      <c r="C68" s="164" t="s">
        <v>52</v>
      </c>
      <c r="D68" s="236">
        <v>33286.892999999996</v>
      </c>
      <c r="E68" s="229">
        <v>25000</v>
      </c>
      <c r="F68" s="177">
        <v>0</v>
      </c>
      <c r="G68" s="244">
        <v>300</v>
      </c>
      <c r="H68" s="222" t="s">
        <v>296</v>
      </c>
      <c r="I68" s="225" t="s">
        <v>297</v>
      </c>
      <c r="J68" s="226">
        <v>31</v>
      </c>
      <c r="K68" s="222">
        <v>0</v>
      </c>
      <c r="L68" s="222">
        <v>33</v>
      </c>
      <c r="M68" s="222">
        <v>33</v>
      </c>
      <c r="N68" s="222">
        <v>34</v>
      </c>
      <c r="O68" s="243">
        <v>43489</v>
      </c>
      <c r="P68" s="166">
        <v>0</v>
      </c>
      <c r="Q68" s="166">
        <v>0</v>
      </c>
      <c r="R68" s="227">
        <v>0</v>
      </c>
      <c r="S68" s="221"/>
      <c r="T68" s="221"/>
      <c r="U68" s="221"/>
      <c r="V68" s="221" t="s">
        <v>326</v>
      </c>
      <c r="X68" s="232">
        <v>131</v>
      </c>
    </row>
    <row r="69" spans="1:24" s="29" customFormat="1" ht="14.25" customHeight="1" x14ac:dyDescent="0.25">
      <c r="A69" s="30"/>
      <c r="B69" s="166">
        <v>24600065</v>
      </c>
      <c r="C69" s="175" t="s">
        <v>329</v>
      </c>
      <c r="D69" s="236">
        <v>41080.176479946953</v>
      </c>
      <c r="E69" s="229">
        <v>35000</v>
      </c>
      <c r="F69" s="177">
        <v>0</v>
      </c>
      <c r="G69" s="244">
        <v>10000</v>
      </c>
      <c r="H69" s="222" t="s">
        <v>296</v>
      </c>
      <c r="I69" s="225" t="s">
        <v>297</v>
      </c>
      <c r="J69" s="226">
        <v>31</v>
      </c>
      <c r="K69" s="222">
        <v>0</v>
      </c>
      <c r="L69" s="222">
        <v>33</v>
      </c>
      <c r="M69" s="222">
        <v>33</v>
      </c>
      <c r="N69" s="222">
        <v>34</v>
      </c>
      <c r="O69" s="243">
        <v>43489</v>
      </c>
      <c r="P69" s="166">
        <v>0</v>
      </c>
      <c r="Q69" s="166">
        <v>0</v>
      </c>
      <c r="R69" s="227">
        <v>0</v>
      </c>
      <c r="S69" s="221"/>
      <c r="T69" s="221"/>
      <c r="U69" s="221"/>
      <c r="V69" s="221" t="s">
        <v>326</v>
      </c>
      <c r="X69" s="232">
        <v>131</v>
      </c>
    </row>
    <row r="70" spans="1:24" s="29" customFormat="1" ht="14.25" customHeight="1" x14ac:dyDescent="0.2">
      <c r="A70" s="30"/>
      <c r="B70" s="162">
        <v>24600078</v>
      </c>
      <c r="C70" s="164" t="s">
        <v>151</v>
      </c>
      <c r="D70" s="236">
        <v>3942.61</v>
      </c>
      <c r="E70" s="229">
        <v>3000</v>
      </c>
      <c r="F70" s="177">
        <v>0</v>
      </c>
      <c r="G70" s="244">
        <v>25</v>
      </c>
      <c r="H70" s="222" t="s">
        <v>296</v>
      </c>
      <c r="I70" s="225" t="s">
        <v>297</v>
      </c>
      <c r="J70" s="226">
        <v>31</v>
      </c>
      <c r="K70" s="222">
        <v>10</v>
      </c>
      <c r="L70" s="222">
        <v>20</v>
      </c>
      <c r="M70" s="222">
        <v>55</v>
      </c>
      <c r="N70" s="222">
        <v>15</v>
      </c>
      <c r="O70" s="243">
        <v>43489</v>
      </c>
      <c r="P70" s="166">
        <v>0</v>
      </c>
      <c r="Q70" s="166">
        <v>0</v>
      </c>
      <c r="R70" s="227">
        <v>0</v>
      </c>
      <c r="S70" s="221"/>
      <c r="T70" s="221"/>
      <c r="U70" s="221"/>
      <c r="V70" s="221" t="s">
        <v>326</v>
      </c>
      <c r="X70" s="232">
        <v>131</v>
      </c>
    </row>
    <row r="71" spans="1:24" s="29" customFormat="1" ht="14.25" customHeight="1" x14ac:dyDescent="0.2">
      <c r="A71" s="30"/>
      <c r="B71" s="162">
        <v>24600084</v>
      </c>
      <c r="C71" s="164" t="s">
        <v>152</v>
      </c>
      <c r="D71" s="236">
        <v>405469.277</v>
      </c>
      <c r="E71" s="229">
        <v>340000</v>
      </c>
      <c r="F71" s="177">
        <v>0</v>
      </c>
      <c r="G71" s="244">
        <v>150</v>
      </c>
      <c r="H71" s="222" t="s">
        <v>296</v>
      </c>
      <c r="I71" s="225" t="s">
        <v>297</v>
      </c>
      <c r="J71" s="226">
        <v>31</v>
      </c>
      <c r="K71" s="222">
        <v>0</v>
      </c>
      <c r="L71" s="222">
        <v>50</v>
      </c>
      <c r="M71" s="222">
        <v>50</v>
      </c>
      <c r="N71" s="222">
        <v>0</v>
      </c>
      <c r="O71" s="243">
        <v>43489</v>
      </c>
      <c r="P71" s="166">
        <v>0</v>
      </c>
      <c r="Q71" s="166">
        <v>0</v>
      </c>
      <c r="R71" s="227">
        <v>0</v>
      </c>
      <c r="S71" s="221"/>
      <c r="T71" s="221"/>
      <c r="U71" s="221"/>
      <c r="V71" s="221" t="s">
        <v>326</v>
      </c>
      <c r="X71" s="232">
        <v>131</v>
      </c>
    </row>
    <row r="72" spans="1:24" s="29" customFormat="1" ht="14.25" customHeight="1" x14ac:dyDescent="0.25">
      <c r="A72" s="30"/>
      <c r="B72" s="163">
        <v>24700001</v>
      </c>
      <c r="C72" s="171" t="s">
        <v>220</v>
      </c>
      <c r="D72" s="236">
        <v>4000</v>
      </c>
      <c r="E72" s="229">
        <v>3000</v>
      </c>
      <c r="F72" s="177">
        <v>0</v>
      </c>
      <c r="G72" s="244">
        <v>10</v>
      </c>
      <c r="H72" s="244" t="s">
        <v>296</v>
      </c>
      <c r="I72" s="225" t="s">
        <v>297</v>
      </c>
      <c r="J72" s="226">
        <v>31</v>
      </c>
      <c r="K72" s="244">
        <v>15</v>
      </c>
      <c r="L72" s="244">
        <v>40</v>
      </c>
      <c r="M72" s="244">
        <v>30</v>
      </c>
      <c r="N72" s="244">
        <v>15</v>
      </c>
      <c r="O72" s="243">
        <v>43489</v>
      </c>
      <c r="P72" s="166">
        <v>0</v>
      </c>
      <c r="Q72" s="166">
        <v>0</v>
      </c>
      <c r="R72" s="227">
        <v>0</v>
      </c>
      <c r="S72" s="221"/>
      <c r="T72" s="221"/>
      <c r="U72" s="221"/>
      <c r="V72" s="221" t="s">
        <v>326</v>
      </c>
      <c r="X72" s="232">
        <v>131</v>
      </c>
    </row>
    <row r="73" spans="1:24" s="29" customFormat="1" ht="14.25" customHeight="1" x14ac:dyDescent="0.25">
      <c r="A73" s="30"/>
      <c r="B73" s="163">
        <v>24700002</v>
      </c>
      <c r="C73" s="171" t="s">
        <v>221</v>
      </c>
      <c r="D73" s="236">
        <v>5000</v>
      </c>
      <c r="E73" s="229">
        <v>5000</v>
      </c>
      <c r="F73" s="177">
        <v>0</v>
      </c>
      <c r="G73" s="244">
        <v>10</v>
      </c>
      <c r="H73" s="244" t="s">
        <v>296</v>
      </c>
      <c r="I73" s="225" t="s">
        <v>297</v>
      </c>
      <c r="J73" s="226">
        <v>31</v>
      </c>
      <c r="K73" s="244">
        <v>15</v>
      </c>
      <c r="L73" s="244">
        <v>40</v>
      </c>
      <c r="M73" s="244">
        <v>30</v>
      </c>
      <c r="N73" s="244">
        <v>15</v>
      </c>
      <c r="O73" s="243">
        <v>43489</v>
      </c>
      <c r="P73" s="166">
        <v>0</v>
      </c>
      <c r="Q73" s="166">
        <v>0</v>
      </c>
      <c r="R73" s="227">
        <v>0</v>
      </c>
      <c r="S73" s="221"/>
      <c r="T73" s="221"/>
      <c r="U73" s="221"/>
      <c r="V73" s="221" t="s">
        <v>326</v>
      </c>
      <c r="X73" s="232">
        <v>131</v>
      </c>
    </row>
    <row r="74" spans="1:24" x14ac:dyDescent="0.25">
      <c r="B74" s="163">
        <v>24700003</v>
      </c>
      <c r="C74" s="171" t="s">
        <v>222</v>
      </c>
      <c r="D74" s="236">
        <v>3000</v>
      </c>
      <c r="E74" s="229">
        <v>3000</v>
      </c>
      <c r="F74" s="177">
        <v>0</v>
      </c>
      <c r="G74" s="244">
        <v>170</v>
      </c>
      <c r="H74" s="244" t="s">
        <v>301</v>
      </c>
      <c r="I74" s="225" t="s">
        <v>297</v>
      </c>
      <c r="J74" s="226">
        <v>31</v>
      </c>
      <c r="K74" s="244">
        <v>15</v>
      </c>
      <c r="L74" s="244">
        <v>40</v>
      </c>
      <c r="M74" s="244">
        <v>30</v>
      </c>
      <c r="N74" s="244">
        <v>15</v>
      </c>
      <c r="O74" s="243">
        <v>43489</v>
      </c>
      <c r="P74" s="166">
        <v>0</v>
      </c>
      <c r="Q74" s="166">
        <v>0</v>
      </c>
      <c r="R74" s="227">
        <v>0</v>
      </c>
      <c r="S74" s="228"/>
      <c r="T74" s="228"/>
      <c r="U74" s="228"/>
      <c r="V74" s="221" t="s">
        <v>326</v>
      </c>
      <c r="X74" s="232">
        <v>125</v>
      </c>
    </row>
    <row r="75" spans="1:24" x14ac:dyDescent="0.25">
      <c r="B75" s="163">
        <v>24700010</v>
      </c>
      <c r="C75" s="171" t="s">
        <v>223</v>
      </c>
      <c r="D75" s="236">
        <v>5800</v>
      </c>
      <c r="E75" s="229">
        <v>5000</v>
      </c>
      <c r="F75" s="177">
        <v>0</v>
      </c>
      <c r="G75" s="244">
        <v>200</v>
      </c>
      <c r="H75" s="244" t="s">
        <v>301</v>
      </c>
      <c r="I75" s="225" t="s">
        <v>297</v>
      </c>
      <c r="J75" s="226">
        <v>31</v>
      </c>
      <c r="K75" s="244">
        <v>15</v>
      </c>
      <c r="L75" s="244">
        <v>40</v>
      </c>
      <c r="M75" s="244">
        <v>30</v>
      </c>
      <c r="N75" s="244">
        <v>15</v>
      </c>
      <c r="O75" s="243">
        <v>43489</v>
      </c>
      <c r="P75" s="166">
        <v>0</v>
      </c>
      <c r="Q75" s="166">
        <v>0</v>
      </c>
      <c r="R75" s="227">
        <v>0</v>
      </c>
      <c r="S75" s="228"/>
      <c r="T75" s="228"/>
      <c r="U75" s="228"/>
      <c r="V75" s="221" t="s">
        <v>326</v>
      </c>
      <c r="X75" s="232">
        <v>125</v>
      </c>
    </row>
    <row r="76" spans="1:24" ht="15" customHeight="1" x14ac:dyDescent="0.25">
      <c r="B76" s="163">
        <v>24700021</v>
      </c>
      <c r="C76" s="171" t="s">
        <v>224</v>
      </c>
      <c r="D76" s="236">
        <v>7300</v>
      </c>
      <c r="E76" s="229">
        <v>7000</v>
      </c>
      <c r="F76" s="177">
        <v>0</v>
      </c>
      <c r="G76" s="244">
        <v>24000</v>
      </c>
      <c r="H76" s="244" t="s">
        <v>296</v>
      </c>
      <c r="I76" s="225" t="s">
        <v>297</v>
      </c>
      <c r="J76" s="226">
        <v>31</v>
      </c>
      <c r="K76" s="244">
        <v>15</v>
      </c>
      <c r="L76" s="244">
        <v>40</v>
      </c>
      <c r="M76" s="244">
        <v>30</v>
      </c>
      <c r="N76" s="244">
        <v>15</v>
      </c>
      <c r="O76" s="243">
        <v>43489</v>
      </c>
      <c r="P76" s="166">
        <v>0</v>
      </c>
      <c r="Q76" s="166">
        <v>0</v>
      </c>
      <c r="R76" s="227">
        <v>0</v>
      </c>
      <c r="S76" s="228"/>
      <c r="T76" s="228"/>
      <c r="U76" s="228"/>
      <c r="V76" s="221" t="s">
        <v>326</v>
      </c>
      <c r="X76" s="232">
        <v>131</v>
      </c>
    </row>
    <row r="77" spans="1:24" x14ac:dyDescent="0.25">
      <c r="B77" s="163">
        <v>24700024</v>
      </c>
      <c r="C77" s="171" t="s">
        <v>225</v>
      </c>
      <c r="D77" s="236">
        <v>5000</v>
      </c>
      <c r="E77" s="229">
        <v>0</v>
      </c>
      <c r="F77" s="177">
        <v>0</v>
      </c>
      <c r="G77" s="244">
        <v>35</v>
      </c>
      <c r="H77" s="244" t="s">
        <v>296</v>
      </c>
      <c r="I77" s="225" t="s">
        <v>297</v>
      </c>
      <c r="J77" s="226">
        <v>31</v>
      </c>
      <c r="K77" s="244">
        <v>15</v>
      </c>
      <c r="L77" s="244">
        <v>40</v>
      </c>
      <c r="M77" s="244">
        <v>30</v>
      </c>
      <c r="N77" s="244">
        <v>15</v>
      </c>
      <c r="O77" s="243">
        <v>43489</v>
      </c>
      <c r="P77" s="166">
        <v>0</v>
      </c>
      <c r="Q77" s="166">
        <v>0</v>
      </c>
      <c r="R77" s="227">
        <v>0</v>
      </c>
      <c r="S77" s="228"/>
      <c r="T77" s="228"/>
      <c r="U77" s="228"/>
      <c r="V77" s="221" t="s">
        <v>326</v>
      </c>
      <c r="X77" s="232">
        <v>131</v>
      </c>
    </row>
    <row r="78" spans="1:24" x14ac:dyDescent="0.25">
      <c r="B78" s="163">
        <v>24700028</v>
      </c>
      <c r="C78" s="171" t="s">
        <v>226</v>
      </c>
      <c r="D78" s="236">
        <v>5000</v>
      </c>
      <c r="E78" s="229">
        <v>4000</v>
      </c>
      <c r="F78" s="177">
        <v>0</v>
      </c>
      <c r="G78" s="244">
        <v>10</v>
      </c>
      <c r="H78" s="244" t="s">
        <v>296</v>
      </c>
      <c r="I78" s="225" t="s">
        <v>297</v>
      </c>
      <c r="J78" s="226">
        <v>31</v>
      </c>
      <c r="K78" s="222">
        <v>0</v>
      </c>
      <c r="L78" s="244">
        <v>60</v>
      </c>
      <c r="M78" s="244">
        <v>40</v>
      </c>
      <c r="N78" s="222">
        <v>0</v>
      </c>
      <c r="O78" s="243">
        <v>43489</v>
      </c>
      <c r="P78" s="166">
        <v>0</v>
      </c>
      <c r="Q78" s="166">
        <v>0</v>
      </c>
      <c r="R78" s="227">
        <v>0</v>
      </c>
      <c r="S78" s="228"/>
      <c r="T78" s="228"/>
      <c r="U78" s="228"/>
      <c r="V78" s="221" t="s">
        <v>326</v>
      </c>
      <c r="X78" s="232">
        <v>131</v>
      </c>
    </row>
    <row r="79" spans="1:24" x14ac:dyDescent="0.25">
      <c r="B79" s="163">
        <v>24700029</v>
      </c>
      <c r="C79" s="171" t="s">
        <v>227</v>
      </c>
      <c r="D79" s="236">
        <v>5000</v>
      </c>
      <c r="E79" s="229">
        <v>4000</v>
      </c>
      <c r="F79" s="177">
        <v>0</v>
      </c>
      <c r="G79" s="244">
        <v>10</v>
      </c>
      <c r="H79" s="244" t="s">
        <v>296</v>
      </c>
      <c r="I79" s="225" t="s">
        <v>297</v>
      </c>
      <c r="J79" s="226">
        <v>31</v>
      </c>
      <c r="K79" s="244">
        <v>15</v>
      </c>
      <c r="L79" s="244">
        <v>40</v>
      </c>
      <c r="M79" s="244">
        <v>30</v>
      </c>
      <c r="N79" s="244">
        <v>15</v>
      </c>
      <c r="O79" s="243">
        <v>43489</v>
      </c>
      <c r="P79" s="166">
        <v>0</v>
      </c>
      <c r="Q79" s="166">
        <v>0</v>
      </c>
      <c r="R79" s="227">
        <v>0</v>
      </c>
      <c r="S79" s="228"/>
      <c r="T79" s="228"/>
      <c r="U79" s="228"/>
      <c r="V79" s="221" t="s">
        <v>326</v>
      </c>
      <c r="X79" s="232">
        <v>131</v>
      </c>
    </row>
    <row r="80" spans="1:24" x14ac:dyDescent="0.25">
      <c r="B80" s="163">
        <v>24700032</v>
      </c>
      <c r="C80" s="171" t="s">
        <v>228</v>
      </c>
      <c r="D80" s="236">
        <v>37000</v>
      </c>
      <c r="E80" s="229">
        <v>30000</v>
      </c>
      <c r="F80" s="177">
        <v>0</v>
      </c>
      <c r="G80" s="244">
        <v>150</v>
      </c>
      <c r="H80" s="244" t="s">
        <v>296</v>
      </c>
      <c r="I80" s="225" t="s">
        <v>297</v>
      </c>
      <c r="J80" s="226">
        <v>31</v>
      </c>
      <c r="K80" s="244">
        <v>15</v>
      </c>
      <c r="L80" s="244">
        <v>40</v>
      </c>
      <c r="M80" s="244">
        <v>30</v>
      </c>
      <c r="N80" s="244">
        <v>15</v>
      </c>
      <c r="O80" s="243">
        <v>43489</v>
      </c>
      <c r="P80" s="166">
        <v>0</v>
      </c>
      <c r="Q80" s="166">
        <v>0</v>
      </c>
      <c r="R80" s="227">
        <v>0</v>
      </c>
      <c r="S80" s="228"/>
      <c r="T80" s="228"/>
      <c r="U80" s="228"/>
      <c r="V80" s="221" t="s">
        <v>326</v>
      </c>
      <c r="X80" s="232">
        <v>131</v>
      </c>
    </row>
    <row r="81" spans="2:24" x14ac:dyDescent="0.25">
      <c r="B81" s="163">
        <v>24700092</v>
      </c>
      <c r="C81" s="171" t="s">
        <v>229</v>
      </c>
      <c r="D81" s="236">
        <v>15000</v>
      </c>
      <c r="E81" s="229">
        <v>10000</v>
      </c>
      <c r="F81" s="177">
        <v>0</v>
      </c>
      <c r="G81" s="244">
        <v>75</v>
      </c>
      <c r="H81" s="244" t="s">
        <v>296</v>
      </c>
      <c r="I81" s="225" t="s">
        <v>297</v>
      </c>
      <c r="J81" s="226">
        <v>31</v>
      </c>
      <c r="K81" s="244">
        <v>15</v>
      </c>
      <c r="L81" s="244">
        <v>40</v>
      </c>
      <c r="M81" s="244">
        <v>30</v>
      </c>
      <c r="N81" s="244">
        <v>15</v>
      </c>
      <c r="O81" s="243">
        <v>43489</v>
      </c>
      <c r="P81" s="166">
        <v>0</v>
      </c>
      <c r="Q81" s="166">
        <v>0</v>
      </c>
      <c r="R81" s="227">
        <v>0</v>
      </c>
      <c r="S81" s="228"/>
      <c r="T81" s="228"/>
      <c r="U81" s="228"/>
      <c r="V81" s="221" t="s">
        <v>326</v>
      </c>
      <c r="X81" s="232">
        <v>131</v>
      </c>
    </row>
    <row r="82" spans="2:24" x14ac:dyDescent="0.25">
      <c r="B82" s="163">
        <v>24700117</v>
      </c>
      <c r="C82" s="171" t="s">
        <v>230</v>
      </c>
      <c r="D82" s="236">
        <v>7300</v>
      </c>
      <c r="E82" s="229">
        <v>5000</v>
      </c>
      <c r="F82" s="177">
        <v>0</v>
      </c>
      <c r="G82" s="244">
        <v>10</v>
      </c>
      <c r="H82" s="244" t="s">
        <v>296</v>
      </c>
      <c r="I82" s="225" t="s">
        <v>297</v>
      </c>
      <c r="J82" s="226">
        <v>31</v>
      </c>
      <c r="K82" s="244">
        <v>15</v>
      </c>
      <c r="L82" s="244">
        <v>40</v>
      </c>
      <c r="M82" s="244">
        <v>30</v>
      </c>
      <c r="N82" s="244">
        <v>15</v>
      </c>
      <c r="O82" s="243">
        <v>43489</v>
      </c>
      <c r="P82" s="166">
        <v>0</v>
      </c>
      <c r="Q82" s="166">
        <v>0</v>
      </c>
      <c r="R82" s="227">
        <v>0</v>
      </c>
      <c r="S82" s="228"/>
      <c r="T82" s="228"/>
      <c r="U82" s="228"/>
      <c r="V82" s="221" t="s">
        <v>326</v>
      </c>
      <c r="X82" s="232">
        <v>131</v>
      </c>
    </row>
    <row r="83" spans="2:24" x14ac:dyDescent="0.25">
      <c r="B83" s="163">
        <v>24700126</v>
      </c>
      <c r="C83" s="171" t="s">
        <v>334</v>
      </c>
      <c r="D83" s="236">
        <v>11541</v>
      </c>
      <c r="E83" s="229">
        <v>8000</v>
      </c>
      <c r="F83" s="177">
        <v>0</v>
      </c>
      <c r="G83" s="244">
        <v>8</v>
      </c>
      <c r="H83" s="244" t="s">
        <v>300</v>
      </c>
      <c r="I83" s="225" t="s">
        <v>297</v>
      </c>
      <c r="J83" s="226">
        <v>31</v>
      </c>
      <c r="K83" s="244">
        <v>15</v>
      </c>
      <c r="L83" s="244">
        <v>40</v>
      </c>
      <c r="M83" s="244">
        <v>30</v>
      </c>
      <c r="N83" s="244">
        <v>15</v>
      </c>
      <c r="O83" s="243">
        <v>43489</v>
      </c>
      <c r="P83" s="166">
        <v>0</v>
      </c>
      <c r="Q83" s="166">
        <v>0</v>
      </c>
      <c r="R83" s="227">
        <v>0</v>
      </c>
      <c r="S83" s="228"/>
      <c r="T83" s="228"/>
      <c r="U83" s="228"/>
      <c r="V83" s="221" t="s">
        <v>326</v>
      </c>
      <c r="X83" s="232">
        <v>541</v>
      </c>
    </row>
    <row r="84" spans="2:24" x14ac:dyDescent="0.25">
      <c r="B84" s="163">
        <v>24700132</v>
      </c>
      <c r="C84" s="171" t="s">
        <v>232</v>
      </c>
      <c r="D84" s="236">
        <v>10300</v>
      </c>
      <c r="E84" s="229">
        <v>8000</v>
      </c>
      <c r="F84" s="177">
        <v>0</v>
      </c>
      <c r="G84" s="244">
        <v>7</v>
      </c>
      <c r="H84" s="244" t="s">
        <v>300</v>
      </c>
      <c r="I84" s="225" t="s">
        <v>297</v>
      </c>
      <c r="J84" s="226">
        <v>31</v>
      </c>
      <c r="K84" s="244">
        <v>15</v>
      </c>
      <c r="L84" s="244">
        <v>40</v>
      </c>
      <c r="M84" s="244">
        <v>30</v>
      </c>
      <c r="N84" s="244">
        <v>15</v>
      </c>
      <c r="O84" s="243">
        <v>43489</v>
      </c>
      <c r="P84" s="166">
        <v>0</v>
      </c>
      <c r="Q84" s="166">
        <v>0</v>
      </c>
      <c r="R84" s="227">
        <v>0</v>
      </c>
      <c r="S84" s="228"/>
      <c r="T84" s="228"/>
      <c r="U84" s="228"/>
      <c r="V84" s="221" t="s">
        <v>326</v>
      </c>
      <c r="X84" s="232">
        <v>541</v>
      </c>
    </row>
    <row r="85" spans="2:24" x14ac:dyDescent="0.25">
      <c r="B85" s="163">
        <v>24700137</v>
      </c>
      <c r="C85" s="171" t="s">
        <v>233</v>
      </c>
      <c r="D85" s="236">
        <v>4000</v>
      </c>
      <c r="E85" s="229">
        <v>3000</v>
      </c>
      <c r="F85" s="177">
        <v>0</v>
      </c>
      <c r="G85" s="244">
        <v>5</v>
      </c>
      <c r="H85" s="244" t="s">
        <v>300</v>
      </c>
      <c r="I85" s="225" t="s">
        <v>297</v>
      </c>
      <c r="J85" s="226">
        <v>31</v>
      </c>
      <c r="K85" s="244">
        <v>15</v>
      </c>
      <c r="L85" s="244">
        <v>40</v>
      </c>
      <c r="M85" s="244">
        <v>30</v>
      </c>
      <c r="N85" s="244">
        <v>15</v>
      </c>
      <c r="O85" s="243">
        <v>43489</v>
      </c>
      <c r="P85" s="166">
        <v>0</v>
      </c>
      <c r="Q85" s="166">
        <v>0</v>
      </c>
      <c r="R85" s="227">
        <v>0</v>
      </c>
      <c r="S85" s="228"/>
      <c r="T85" s="228"/>
      <c r="U85" s="228"/>
      <c r="V85" s="221" t="s">
        <v>326</v>
      </c>
      <c r="X85" s="232">
        <v>541</v>
      </c>
    </row>
    <row r="86" spans="2:24" x14ac:dyDescent="0.25">
      <c r="B86" s="163">
        <v>24700138</v>
      </c>
      <c r="C86" s="171" t="s">
        <v>234</v>
      </c>
      <c r="D86" s="236">
        <v>3000</v>
      </c>
      <c r="E86" s="229">
        <v>2000</v>
      </c>
      <c r="F86" s="177">
        <v>0</v>
      </c>
      <c r="G86" s="244">
        <v>10</v>
      </c>
      <c r="H86" s="244" t="s">
        <v>296</v>
      </c>
      <c r="I86" s="225" t="s">
        <v>297</v>
      </c>
      <c r="J86" s="226">
        <v>31</v>
      </c>
      <c r="K86" s="244">
        <v>15</v>
      </c>
      <c r="L86" s="244">
        <v>40</v>
      </c>
      <c r="M86" s="244">
        <v>30</v>
      </c>
      <c r="N86" s="244">
        <v>15</v>
      </c>
      <c r="O86" s="243">
        <v>43489</v>
      </c>
      <c r="P86" s="166">
        <v>0</v>
      </c>
      <c r="Q86" s="166">
        <v>0</v>
      </c>
      <c r="R86" s="227">
        <v>0</v>
      </c>
      <c r="S86" s="228"/>
      <c r="T86" s="228"/>
      <c r="U86" s="228"/>
      <c r="V86" s="221" t="s">
        <v>326</v>
      </c>
      <c r="X86" s="232">
        <v>131</v>
      </c>
    </row>
    <row r="87" spans="2:24" x14ac:dyDescent="0.25">
      <c r="B87" s="163">
        <v>24700162</v>
      </c>
      <c r="C87" s="171" t="s">
        <v>235</v>
      </c>
      <c r="D87" s="236">
        <v>3000</v>
      </c>
      <c r="E87" s="229">
        <v>2000</v>
      </c>
      <c r="F87" s="177">
        <v>0</v>
      </c>
      <c r="G87" s="244">
        <v>10</v>
      </c>
      <c r="H87" s="244" t="s">
        <v>296</v>
      </c>
      <c r="I87" s="225" t="s">
        <v>297</v>
      </c>
      <c r="J87" s="226">
        <v>31</v>
      </c>
      <c r="K87" s="244">
        <v>15</v>
      </c>
      <c r="L87" s="244">
        <v>40</v>
      </c>
      <c r="M87" s="244">
        <v>30</v>
      </c>
      <c r="N87" s="244">
        <v>15</v>
      </c>
      <c r="O87" s="243">
        <v>43489</v>
      </c>
      <c r="P87" s="166">
        <v>0</v>
      </c>
      <c r="Q87" s="166">
        <v>0</v>
      </c>
      <c r="R87" s="227">
        <v>0</v>
      </c>
      <c r="S87" s="228"/>
      <c r="T87" s="228"/>
      <c r="U87" s="228"/>
      <c r="V87" s="221" t="s">
        <v>326</v>
      </c>
      <c r="X87" s="232">
        <v>131</v>
      </c>
    </row>
    <row r="88" spans="2:24" x14ac:dyDescent="0.25">
      <c r="B88" s="163">
        <v>24700172</v>
      </c>
      <c r="C88" s="171" t="s">
        <v>236</v>
      </c>
      <c r="D88" s="236">
        <v>2000</v>
      </c>
      <c r="E88" s="229">
        <v>1000</v>
      </c>
      <c r="F88" s="177">
        <v>0</v>
      </c>
      <c r="G88" s="244">
        <v>4</v>
      </c>
      <c r="H88" s="244" t="s">
        <v>301</v>
      </c>
      <c r="I88" s="225" t="s">
        <v>297</v>
      </c>
      <c r="J88" s="226">
        <v>31</v>
      </c>
      <c r="K88" s="244">
        <v>15</v>
      </c>
      <c r="L88" s="244">
        <v>40</v>
      </c>
      <c r="M88" s="244">
        <v>30</v>
      </c>
      <c r="N88" s="244">
        <v>15</v>
      </c>
      <c r="O88" s="243">
        <v>43489</v>
      </c>
      <c r="P88" s="166">
        <v>0</v>
      </c>
      <c r="Q88" s="166">
        <v>0</v>
      </c>
      <c r="R88" s="227">
        <v>0</v>
      </c>
      <c r="S88" s="228"/>
      <c r="T88" s="228"/>
      <c r="U88" s="228"/>
      <c r="V88" s="221" t="s">
        <v>326</v>
      </c>
      <c r="X88" s="232">
        <v>125</v>
      </c>
    </row>
    <row r="89" spans="2:24" x14ac:dyDescent="0.25">
      <c r="B89" s="162">
        <v>24800002</v>
      </c>
      <c r="C89" s="171" t="s">
        <v>45</v>
      </c>
      <c r="D89" s="236">
        <v>7267.7000000000007</v>
      </c>
      <c r="E89" s="229">
        <v>7000</v>
      </c>
      <c r="F89" s="177">
        <v>0</v>
      </c>
      <c r="G89" s="222">
        <v>10</v>
      </c>
      <c r="H89" s="223" t="s">
        <v>296</v>
      </c>
      <c r="I89" s="225" t="s">
        <v>297</v>
      </c>
      <c r="J89" s="226">
        <v>31</v>
      </c>
      <c r="K89" s="222">
        <v>0</v>
      </c>
      <c r="L89" s="222">
        <v>100</v>
      </c>
      <c r="M89" s="222">
        <v>0</v>
      </c>
      <c r="N89" s="222">
        <v>0</v>
      </c>
      <c r="O89" s="243">
        <v>43489</v>
      </c>
      <c r="P89" s="166">
        <v>0</v>
      </c>
      <c r="Q89" s="166">
        <v>0</v>
      </c>
      <c r="R89" s="227">
        <v>0</v>
      </c>
      <c r="S89" s="228"/>
      <c r="T89" s="228"/>
      <c r="U89" s="228"/>
      <c r="V89" s="221" t="s">
        <v>326</v>
      </c>
      <c r="X89" s="232">
        <v>131</v>
      </c>
    </row>
    <row r="90" spans="2:24" x14ac:dyDescent="0.25">
      <c r="B90" s="162">
        <v>24800014</v>
      </c>
      <c r="C90" s="171" t="s">
        <v>46</v>
      </c>
      <c r="D90" s="236">
        <v>60321.909999999996</v>
      </c>
      <c r="E90" s="229">
        <v>55000</v>
      </c>
      <c r="F90" s="177">
        <v>0</v>
      </c>
      <c r="G90" s="222">
        <v>15</v>
      </c>
      <c r="H90" s="223" t="s">
        <v>296</v>
      </c>
      <c r="I90" s="225" t="s">
        <v>297</v>
      </c>
      <c r="J90" s="226">
        <v>31</v>
      </c>
      <c r="K90" s="222">
        <v>50</v>
      </c>
      <c r="L90" s="222">
        <v>0</v>
      </c>
      <c r="M90" s="222">
        <v>50</v>
      </c>
      <c r="N90" s="222">
        <v>0</v>
      </c>
      <c r="O90" s="243">
        <v>43489</v>
      </c>
      <c r="P90" s="166">
        <v>0</v>
      </c>
      <c r="Q90" s="166">
        <v>0</v>
      </c>
      <c r="R90" s="227">
        <v>0</v>
      </c>
      <c r="S90" s="228"/>
      <c r="T90" s="228"/>
      <c r="U90" s="228"/>
      <c r="V90" s="221" t="s">
        <v>326</v>
      </c>
      <c r="X90" s="232">
        <v>131</v>
      </c>
    </row>
    <row r="91" spans="2:24" x14ac:dyDescent="0.25">
      <c r="B91" s="162">
        <v>24800020</v>
      </c>
      <c r="C91" s="171" t="s">
        <v>47</v>
      </c>
      <c r="D91" s="236">
        <v>1526.2170000000001</v>
      </c>
      <c r="E91" s="229">
        <v>1500</v>
      </c>
      <c r="F91" s="177">
        <v>0</v>
      </c>
      <c r="G91" s="222">
        <v>10</v>
      </c>
      <c r="H91" s="223" t="s">
        <v>296</v>
      </c>
      <c r="I91" s="225" t="s">
        <v>297</v>
      </c>
      <c r="J91" s="226">
        <v>31</v>
      </c>
      <c r="K91" s="222">
        <v>30</v>
      </c>
      <c r="L91" s="222">
        <v>30</v>
      </c>
      <c r="M91" s="222">
        <v>30</v>
      </c>
      <c r="N91" s="222">
        <v>10</v>
      </c>
      <c r="O91" s="243">
        <v>43489</v>
      </c>
      <c r="P91" s="166">
        <v>0</v>
      </c>
      <c r="Q91" s="166">
        <v>0</v>
      </c>
      <c r="R91" s="227">
        <v>0</v>
      </c>
      <c r="S91" s="228"/>
      <c r="T91" s="228"/>
      <c r="U91" s="228"/>
      <c r="V91" s="221" t="s">
        <v>326</v>
      </c>
      <c r="X91" s="232">
        <v>131</v>
      </c>
    </row>
    <row r="92" spans="2:24" x14ac:dyDescent="0.25">
      <c r="B92" s="162">
        <v>24800021</v>
      </c>
      <c r="C92" s="171" t="s">
        <v>48</v>
      </c>
      <c r="D92" s="236">
        <v>2180.31</v>
      </c>
      <c r="E92" s="229">
        <v>2000</v>
      </c>
      <c r="F92" s="177">
        <v>0</v>
      </c>
      <c r="G92" s="222">
        <v>10</v>
      </c>
      <c r="H92" s="223" t="s">
        <v>296</v>
      </c>
      <c r="I92" s="225" t="s">
        <v>297</v>
      </c>
      <c r="J92" s="226">
        <v>31</v>
      </c>
      <c r="K92" s="222">
        <v>30</v>
      </c>
      <c r="L92" s="222">
        <v>30</v>
      </c>
      <c r="M92" s="222">
        <v>30</v>
      </c>
      <c r="N92" s="222">
        <v>10</v>
      </c>
      <c r="O92" s="243">
        <v>43489</v>
      </c>
      <c r="P92" s="166">
        <v>0</v>
      </c>
      <c r="Q92" s="166">
        <v>0</v>
      </c>
      <c r="R92" s="227">
        <v>0</v>
      </c>
      <c r="S92" s="228"/>
      <c r="T92" s="228"/>
      <c r="U92" s="228"/>
      <c r="V92" s="221" t="s">
        <v>326</v>
      </c>
      <c r="X92" s="232">
        <v>131</v>
      </c>
    </row>
    <row r="93" spans="2:24" x14ac:dyDescent="0.25">
      <c r="B93" s="162">
        <v>24800022</v>
      </c>
      <c r="C93" s="171" t="s">
        <v>49</v>
      </c>
      <c r="D93" s="236">
        <v>1380.8630000000001</v>
      </c>
      <c r="E93" s="229">
        <v>1000</v>
      </c>
      <c r="F93" s="177">
        <v>0</v>
      </c>
      <c r="G93" s="222">
        <v>10</v>
      </c>
      <c r="H93" s="223" t="s">
        <v>296</v>
      </c>
      <c r="I93" s="225" t="s">
        <v>297</v>
      </c>
      <c r="J93" s="226">
        <v>31</v>
      </c>
      <c r="K93" s="222">
        <v>30</v>
      </c>
      <c r="L93" s="222">
        <v>30</v>
      </c>
      <c r="M93" s="222">
        <v>30</v>
      </c>
      <c r="N93" s="222">
        <v>10</v>
      </c>
      <c r="O93" s="243">
        <v>43489</v>
      </c>
      <c r="P93" s="166">
        <v>0</v>
      </c>
      <c r="Q93" s="166">
        <v>0</v>
      </c>
      <c r="R93" s="227">
        <v>0</v>
      </c>
      <c r="S93" s="228"/>
      <c r="T93" s="228"/>
      <c r="U93" s="228"/>
      <c r="V93" s="221" t="s">
        <v>326</v>
      </c>
      <c r="X93" s="232">
        <v>131</v>
      </c>
    </row>
    <row r="94" spans="2:24" x14ac:dyDescent="0.25">
      <c r="B94" s="162">
        <v>24900006</v>
      </c>
      <c r="C94" s="171" t="s">
        <v>132</v>
      </c>
      <c r="D94" s="236">
        <v>9276.57</v>
      </c>
      <c r="E94" s="229">
        <v>5000</v>
      </c>
      <c r="F94" s="177">
        <v>0</v>
      </c>
      <c r="G94" s="222">
        <v>1</v>
      </c>
      <c r="H94" s="223" t="s">
        <v>296</v>
      </c>
      <c r="I94" s="225" t="s">
        <v>297</v>
      </c>
      <c r="J94" s="226">
        <v>31</v>
      </c>
      <c r="K94" s="222">
        <v>0</v>
      </c>
      <c r="L94" s="222">
        <v>80</v>
      </c>
      <c r="M94" s="222">
        <v>10</v>
      </c>
      <c r="N94" s="222">
        <v>10</v>
      </c>
      <c r="O94" s="243">
        <v>43489</v>
      </c>
      <c r="P94" s="166">
        <v>0</v>
      </c>
      <c r="Q94" s="166">
        <v>0</v>
      </c>
      <c r="R94" s="227">
        <v>0</v>
      </c>
      <c r="S94" s="228"/>
      <c r="T94" s="228"/>
      <c r="U94" s="228"/>
      <c r="V94" s="221" t="s">
        <v>326</v>
      </c>
      <c r="X94" s="232">
        <v>131</v>
      </c>
    </row>
    <row r="95" spans="2:24" x14ac:dyDescent="0.25">
      <c r="B95" s="162">
        <v>24900024</v>
      </c>
      <c r="C95" s="171" t="s">
        <v>130</v>
      </c>
      <c r="D95" s="236">
        <v>7606.7874000000002</v>
      </c>
      <c r="E95" s="229">
        <v>4000</v>
      </c>
      <c r="F95" s="177">
        <v>0</v>
      </c>
      <c r="G95" s="222">
        <v>1</v>
      </c>
      <c r="H95" s="223" t="s">
        <v>296</v>
      </c>
      <c r="I95" s="225" t="s">
        <v>297</v>
      </c>
      <c r="J95" s="226">
        <v>31</v>
      </c>
      <c r="K95" s="222">
        <v>0</v>
      </c>
      <c r="L95" s="222">
        <v>80</v>
      </c>
      <c r="M95" s="222">
        <v>10</v>
      </c>
      <c r="N95" s="222">
        <v>10</v>
      </c>
      <c r="O95" s="243">
        <v>43489</v>
      </c>
      <c r="P95" s="166">
        <v>0</v>
      </c>
      <c r="Q95" s="166">
        <v>0</v>
      </c>
      <c r="R95" s="227">
        <v>0</v>
      </c>
      <c r="S95" s="228"/>
      <c r="T95" s="228"/>
      <c r="U95" s="228"/>
      <c r="V95" s="221" t="s">
        <v>326</v>
      </c>
      <c r="X95" s="232">
        <v>131</v>
      </c>
    </row>
    <row r="96" spans="2:24" x14ac:dyDescent="0.25">
      <c r="B96" s="162">
        <v>24900026</v>
      </c>
      <c r="C96" s="171" t="s">
        <v>131</v>
      </c>
      <c r="D96" s="236">
        <v>11750.322</v>
      </c>
      <c r="E96" s="229">
        <v>7000</v>
      </c>
      <c r="F96" s="177">
        <v>0</v>
      </c>
      <c r="G96" s="222">
        <v>1</v>
      </c>
      <c r="H96" s="223" t="s">
        <v>296</v>
      </c>
      <c r="I96" s="225" t="s">
        <v>297</v>
      </c>
      <c r="J96" s="226">
        <v>31</v>
      </c>
      <c r="K96" s="222">
        <v>0</v>
      </c>
      <c r="L96" s="222">
        <v>80</v>
      </c>
      <c r="M96" s="222">
        <v>10</v>
      </c>
      <c r="N96" s="222">
        <v>10</v>
      </c>
      <c r="O96" s="243">
        <v>43489</v>
      </c>
      <c r="P96" s="166">
        <v>0</v>
      </c>
      <c r="Q96" s="166">
        <v>0</v>
      </c>
      <c r="R96" s="227">
        <v>0</v>
      </c>
      <c r="S96" s="228"/>
      <c r="T96" s="228"/>
      <c r="U96" s="228"/>
      <c r="V96" s="221" t="s">
        <v>326</v>
      </c>
      <c r="X96" s="232">
        <v>131</v>
      </c>
    </row>
    <row r="97" spans="2:24" x14ac:dyDescent="0.25">
      <c r="B97" s="162">
        <v>24900044</v>
      </c>
      <c r="C97" s="171" t="s">
        <v>133</v>
      </c>
      <c r="D97" s="236">
        <v>177512.32060000001</v>
      </c>
      <c r="E97" s="229">
        <v>0</v>
      </c>
      <c r="F97" s="177">
        <v>0</v>
      </c>
      <c r="G97" s="222">
        <v>1</v>
      </c>
      <c r="H97" s="223" t="s">
        <v>296</v>
      </c>
      <c r="I97" s="225" t="s">
        <v>297</v>
      </c>
      <c r="J97" s="226">
        <v>31</v>
      </c>
      <c r="K97" s="222">
        <v>0</v>
      </c>
      <c r="L97" s="222">
        <v>80</v>
      </c>
      <c r="M97" s="222">
        <v>20</v>
      </c>
      <c r="N97" s="222">
        <v>0</v>
      </c>
      <c r="O97" s="243">
        <v>43489</v>
      </c>
      <c r="P97" s="166">
        <v>0</v>
      </c>
      <c r="Q97" s="166">
        <v>0</v>
      </c>
      <c r="R97" s="227">
        <v>0</v>
      </c>
      <c r="S97" s="228"/>
      <c r="T97" s="228"/>
      <c r="U97" s="228"/>
      <c r="V97" s="221" t="s">
        <v>326</v>
      </c>
      <c r="X97" s="232">
        <v>131</v>
      </c>
    </row>
    <row r="98" spans="2:24" x14ac:dyDescent="0.25">
      <c r="B98" s="162">
        <v>25100003</v>
      </c>
      <c r="C98" s="171" t="s">
        <v>65</v>
      </c>
      <c r="D98" s="236">
        <v>24881.71</v>
      </c>
      <c r="E98" s="229">
        <v>24000</v>
      </c>
      <c r="F98" s="177">
        <v>0</v>
      </c>
      <c r="G98" s="222">
        <v>30</v>
      </c>
      <c r="H98" s="223" t="s">
        <v>296</v>
      </c>
      <c r="I98" s="225" t="s">
        <v>297</v>
      </c>
      <c r="J98" s="226">
        <v>31</v>
      </c>
      <c r="K98" s="222">
        <v>25</v>
      </c>
      <c r="L98" s="222">
        <v>25</v>
      </c>
      <c r="M98" s="222">
        <v>25</v>
      </c>
      <c r="N98" s="222">
        <v>25</v>
      </c>
      <c r="O98" s="243">
        <v>43489</v>
      </c>
      <c r="P98" s="166">
        <v>0</v>
      </c>
      <c r="Q98" s="166">
        <v>0</v>
      </c>
      <c r="R98" s="227">
        <v>0</v>
      </c>
      <c r="S98" s="228"/>
      <c r="T98" s="228"/>
      <c r="U98" s="228"/>
      <c r="V98" s="221" t="s">
        <v>326</v>
      </c>
      <c r="X98" s="232">
        <v>131</v>
      </c>
    </row>
    <row r="99" spans="2:24" ht="28.5" x14ac:dyDescent="0.25">
      <c r="B99" s="162">
        <v>25100006</v>
      </c>
      <c r="C99" s="171" t="s">
        <v>66</v>
      </c>
      <c r="D99" s="236">
        <v>1715.98</v>
      </c>
      <c r="E99" s="229">
        <v>1000</v>
      </c>
      <c r="F99" s="177">
        <v>0</v>
      </c>
      <c r="G99" s="222">
        <v>50</v>
      </c>
      <c r="H99" s="223" t="s">
        <v>296</v>
      </c>
      <c r="I99" s="225" t="s">
        <v>297</v>
      </c>
      <c r="J99" s="226">
        <v>31</v>
      </c>
      <c r="K99" s="222">
        <v>25</v>
      </c>
      <c r="L99" s="222">
        <v>25</v>
      </c>
      <c r="M99" s="222">
        <v>25</v>
      </c>
      <c r="N99" s="222">
        <v>25</v>
      </c>
      <c r="O99" s="243">
        <v>43489</v>
      </c>
      <c r="P99" s="166">
        <v>0</v>
      </c>
      <c r="Q99" s="166">
        <v>0</v>
      </c>
      <c r="R99" s="227">
        <v>0</v>
      </c>
      <c r="S99" s="228"/>
      <c r="T99" s="228"/>
      <c r="U99" s="228"/>
      <c r="V99" s="221" t="s">
        <v>326</v>
      </c>
      <c r="X99" s="232">
        <v>131</v>
      </c>
    </row>
    <row r="100" spans="2:24" x14ac:dyDescent="0.25">
      <c r="B100" s="162">
        <v>25100010</v>
      </c>
      <c r="C100" s="171" t="s">
        <v>67</v>
      </c>
      <c r="D100" s="236">
        <v>857.99</v>
      </c>
      <c r="E100" s="229">
        <v>0</v>
      </c>
      <c r="F100" s="177">
        <v>0</v>
      </c>
      <c r="G100" s="222">
        <v>50</v>
      </c>
      <c r="H100" s="223" t="s">
        <v>296</v>
      </c>
      <c r="I100" s="225" t="s">
        <v>297</v>
      </c>
      <c r="J100" s="226">
        <v>31</v>
      </c>
      <c r="K100" s="222">
        <v>25</v>
      </c>
      <c r="L100" s="222">
        <v>25</v>
      </c>
      <c r="M100" s="222">
        <v>25</v>
      </c>
      <c r="N100" s="222">
        <v>25</v>
      </c>
      <c r="O100" s="243">
        <v>43489</v>
      </c>
      <c r="P100" s="166">
        <v>0</v>
      </c>
      <c r="Q100" s="166">
        <v>0</v>
      </c>
      <c r="R100" s="227">
        <v>0</v>
      </c>
      <c r="S100" s="228"/>
      <c r="T100" s="228"/>
      <c r="U100" s="228"/>
      <c r="V100" s="221" t="s">
        <v>326</v>
      </c>
      <c r="X100" s="232">
        <v>131</v>
      </c>
    </row>
    <row r="101" spans="2:24" x14ac:dyDescent="0.25">
      <c r="B101" s="162">
        <v>25100030</v>
      </c>
      <c r="C101" s="171" t="s">
        <v>68</v>
      </c>
      <c r="D101" s="236">
        <v>214.4975</v>
      </c>
      <c r="E101" s="229">
        <v>0</v>
      </c>
      <c r="F101" s="177">
        <v>0</v>
      </c>
      <c r="G101" s="222">
        <v>50</v>
      </c>
      <c r="H101" s="223" t="s">
        <v>296</v>
      </c>
      <c r="I101" s="225" t="s">
        <v>297</v>
      </c>
      <c r="J101" s="226">
        <v>31</v>
      </c>
      <c r="K101" s="222">
        <v>25</v>
      </c>
      <c r="L101" s="222">
        <v>25</v>
      </c>
      <c r="M101" s="222">
        <v>25</v>
      </c>
      <c r="N101" s="222">
        <v>25</v>
      </c>
      <c r="O101" s="243">
        <v>43489</v>
      </c>
      <c r="P101" s="166">
        <v>0</v>
      </c>
      <c r="Q101" s="166">
        <v>0</v>
      </c>
      <c r="R101" s="227">
        <v>0</v>
      </c>
      <c r="S101" s="228"/>
      <c r="T101" s="228"/>
      <c r="U101" s="228"/>
      <c r="V101" s="221" t="s">
        <v>326</v>
      </c>
      <c r="X101" s="232">
        <v>131</v>
      </c>
    </row>
    <row r="102" spans="2:24" x14ac:dyDescent="0.25">
      <c r="B102" s="162">
        <v>25100034</v>
      </c>
      <c r="C102" s="171" t="s">
        <v>69</v>
      </c>
      <c r="D102" s="236">
        <v>343.19600000000003</v>
      </c>
      <c r="E102" s="229">
        <v>0</v>
      </c>
      <c r="F102" s="177">
        <v>0</v>
      </c>
      <c r="G102" s="222">
        <v>50</v>
      </c>
      <c r="H102" s="223" t="s">
        <v>296</v>
      </c>
      <c r="I102" s="225" t="s">
        <v>297</v>
      </c>
      <c r="J102" s="226">
        <v>31</v>
      </c>
      <c r="K102" s="222">
        <v>25</v>
      </c>
      <c r="L102" s="222">
        <v>25</v>
      </c>
      <c r="M102" s="222">
        <v>25</v>
      </c>
      <c r="N102" s="222">
        <v>25</v>
      </c>
      <c r="O102" s="243">
        <v>43489</v>
      </c>
      <c r="P102" s="166">
        <v>0</v>
      </c>
      <c r="Q102" s="166">
        <v>0</v>
      </c>
      <c r="R102" s="227">
        <v>0</v>
      </c>
      <c r="S102" s="228"/>
      <c r="T102" s="228"/>
      <c r="U102" s="228"/>
      <c r="V102" s="221" t="s">
        <v>326</v>
      </c>
      <c r="X102" s="232">
        <v>131</v>
      </c>
    </row>
    <row r="103" spans="2:24" x14ac:dyDescent="0.25">
      <c r="B103" s="162">
        <v>25100035</v>
      </c>
      <c r="C103" s="171" t="s">
        <v>70</v>
      </c>
      <c r="D103" s="236">
        <v>308.87639999999999</v>
      </c>
      <c r="E103" s="229">
        <v>0</v>
      </c>
      <c r="F103" s="177">
        <v>0</v>
      </c>
      <c r="G103" s="222">
        <v>50</v>
      </c>
      <c r="H103" s="223" t="s">
        <v>296</v>
      </c>
      <c r="I103" s="225" t="s">
        <v>297</v>
      </c>
      <c r="J103" s="226">
        <v>31</v>
      </c>
      <c r="K103" s="222">
        <v>25</v>
      </c>
      <c r="L103" s="222">
        <v>25</v>
      </c>
      <c r="M103" s="222">
        <v>25</v>
      </c>
      <c r="N103" s="222">
        <v>25</v>
      </c>
      <c r="O103" s="243">
        <v>43489</v>
      </c>
      <c r="P103" s="166">
        <v>0</v>
      </c>
      <c r="Q103" s="166">
        <v>0</v>
      </c>
      <c r="R103" s="227">
        <v>0</v>
      </c>
      <c r="S103" s="228"/>
      <c r="T103" s="228"/>
      <c r="U103" s="228"/>
      <c r="V103" s="221" t="s">
        <v>326</v>
      </c>
      <c r="X103" s="232">
        <v>131</v>
      </c>
    </row>
    <row r="104" spans="2:24" x14ac:dyDescent="0.25">
      <c r="B104" s="162">
        <v>25100037</v>
      </c>
      <c r="C104" s="171" t="s">
        <v>71</v>
      </c>
      <c r="D104" s="236">
        <v>822616.08169999998</v>
      </c>
      <c r="E104" s="229">
        <v>500000</v>
      </c>
      <c r="F104" s="177">
        <v>0</v>
      </c>
      <c r="G104" s="222">
        <v>250</v>
      </c>
      <c r="H104" s="223" t="s">
        <v>296</v>
      </c>
      <c r="I104" s="225" t="s">
        <v>297</v>
      </c>
      <c r="J104" s="226">
        <v>31</v>
      </c>
      <c r="K104" s="222">
        <v>25</v>
      </c>
      <c r="L104" s="222">
        <v>25</v>
      </c>
      <c r="M104" s="222">
        <v>25</v>
      </c>
      <c r="N104" s="222">
        <v>25</v>
      </c>
      <c r="O104" s="243">
        <v>43489</v>
      </c>
      <c r="P104" s="166">
        <v>0</v>
      </c>
      <c r="Q104" s="166">
        <v>0</v>
      </c>
      <c r="R104" s="227">
        <v>0</v>
      </c>
      <c r="S104" s="228"/>
      <c r="T104" s="228"/>
      <c r="U104" s="228"/>
      <c r="V104" s="221" t="s">
        <v>326</v>
      </c>
      <c r="X104" s="232">
        <v>131</v>
      </c>
    </row>
    <row r="105" spans="2:24" x14ac:dyDescent="0.25">
      <c r="B105" s="162">
        <v>25100038</v>
      </c>
      <c r="C105" s="171" t="s">
        <v>72</v>
      </c>
      <c r="D105" s="236">
        <v>197.33769999999998</v>
      </c>
      <c r="E105" s="229">
        <v>195</v>
      </c>
      <c r="F105" s="177">
        <v>0</v>
      </c>
      <c r="G105" s="222">
        <v>50</v>
      </c>
      <c r="H105" s="223" t="s">
        <v>296</v>
      </c>
      <c r="I105" s="225" t="s">
        <v>297</v>
      </c>
      <c r="J105" s="226">
        <v>31</v>
      </c>
      <c r="K105" s="222">
        <v>25</v>
      </c>
      <c r="L105" s="222">
        <v>25</v>
      </c>
      <c r="M105" s="222">
        <v>25</v>
      </c>
      <c r="N105" s="222">
        <v>25</v>
      </c>
      <c r="O105" s="243">
        <v>43489</v>
      </c>
      <c r="P105" s="166">
        <v>0</v>
      </c>
      <c r="Q105" s="166">
        <v>0</v>
      </c>
      <c r="R105" s="227">
        <v>0</v>
      </c>
      <c r="S105" s="228"/>
      <c r="T105" s="228"/>
      <c r="U105" s="228"/>
      <c r="V105" s="221" t="s">
        <v>326</v>
      </c>
      <c r="X105" s="232">
        <v>131</v>
      </c>
    </row>
    <row r="106" spans="2:24" x14ac:dyDescent="0.25">
      <c r="B106" s="162">
        <v>25100039</v>
      </c>
      <c r="C106" s="176" t="s">
        <v>73</v>
      </c>
      <c r="D106" s="236">
        <v>128169.57440000001</v>
      </c>
      <c r="E106" s="229">
        <v>100000</v>
      </c>
      <c r="F106" s="177">
        <v>0</v>
      </c>
      <c r="G106" s="222">
        <v>100</v>
      </c>
      <c r="H106" s="223" t="s">
        <v>296</v>
      </c>
      <c r="I106" s="225" t="s">
        <v>297</v>
      </c>
      <c r="J106" s="226">
        <v>31</v>
      </c>
      <c r="K106" s="222">
        <v>25</v>
      </c>
      <c r="L106" s="222">
        <v>25</v>
      </c>
      <c r="M106" s="222">
        <v>25</v>
      </c>
      <c r="N106" s="222">
        <v>25</v>
      </c>
      <c r="O106" s="243">
        <v>43489</v>
      </c>
      <c r="P106" s="166">
        <v>0</v>
      </c>
      <c r="Q106" s="166">
        <v>0</v>
      </c>
      <c r="R106" s="227">
        <v>0</v>
      </c>
      <c r="S106" s="228"/>
      <c r="T106" s="228"/>
      <c r="U106" s="228"/>
      <c r="V106" s="221" t="s">
        <v>326</v>
      </c>
      <c r="X106" s="232">
        <v>131</v>
      </c>
    </row>
    <row r="107" spans="2:24" x14ac:dyDescent="0.25">
      <c r="B107" s="162">
        <v>25100040</v>
      </c>
      <c r="C107" s="171" t="s">
        <v>74</v>
      </c>
      <c r="D107" s="236">
        <v>317.4563</v>
      </c>
      <c r="E107" s="229">
        <v>300</v>
      </c>
      <c r="F107" s="177">
        <v>0</v>
      </c>
      <c r="G107" s="222">
        <v>50</v>
      </c>
      <c r="H107" s="223" t="s">
        <v>296</v>
      </c>
      <c r="I107" s="225" t="s">
        <v>297</v>
      </c>
      <c r="J107" s="226">
        <v>31</v>
      </c>
      <c r="K107" s="222">
        <v>25</v>
      </c>
      <c r="L107" s="222">
        <v>25</v>
      </c>
      <c r="M107" s="222">
        <v>25</v>
      </c>
      <c r="N107" s="222">
        <v>25</v>
      </c>
      <c r="O107" s="243">
        <v>43489</v>
      </c>
      <c r="P107" s="166">
        <v>0</v>
      </c>
      <c r="Q107" s="166">
        <v>0</v>
      </c>
      <c r="R107" s="227">
        <v>0</v>
      </c>
      <c r="S107" s="228"/>
      <c r="T107" s="228"/>
      <c r="U107" s="228"/>
      <c r="V107" s="221" t="s">
        <v>326</v>
      </c>
      <c r="X107" s="232">
        <v>131</v>
      </c>
    </row>
    <row r="108" spans="2:24" x14ac:dyDescent="0.2">
      <c r="B108" s="162">
        <v>25100049</v>
      </c>
      <c r="C108" s="173" t="s">
        <v>308</v>
      </c>
      <c r="D108" s="236">
        <v>383067.3</v>
      </c>
      <c r="E108" s="229">
        <v>300000</v>
      </c>
      <c r="F108" s="177">
        <v>0</v>
      </c>
      <c r="G108" s="222">
        <v>500</v>
      </c>
      <c r="H108" s="221" t="s">
        <v>296</v>
      </c>
      <c r="I108" s="225" t="s">
        <v>297</v>
      </c>
      <c r="J108" s="226">
        <v>31</v>
      </c>
      <c r="K108" s="222">
        <v>25</v>
      </c>
      <c r="L108" s="222">
        <v>25</v>
      </c>
      <c r="M108" s="222">
        <v>25</v>
      </c>
      <c r="N108" s="222">
        <v>25</v>
      </c>
      <c r="O108" s="243">
        <v>43489</v>
      </c>
      <c r="P108" s="166">
        <v>0</v>
      </c>
      <c r="Q108" s="166">
        <v>0</v>
      </c>
      <c r="R108" s="227">
        <v>0</v>
      </c>
      <c r="S108" s="228"/>
      <c r="T108" s="228"/>
      <c r="U108" s="228"/>
      <c r="V108" s="221" t="s">
        <v>326</v>
      </c>
      <c r="X108" s="232">
        <v>131</v>
      </c>
    </row>
    <row r="109" spans="2:24" ht="28.5" x14ac:dyDescent="0.25">
      <c r="B109" s="162">
        <v>25200004</v>
      </c>
      <c r="C109" s="171" t="s">
        <v>53</v>
      </c>
      <c r="D109" s="236">
        <v>119533.148</v>
      </c>
      <c r="E109" s="229">
        <v>118000</v>
      </c>
      <c r="F109" s="177">
        <v>0</v>
      </c>
      <c r="G109" s="222">
        <v>25</v>
      </c>
      <c r="H109" s="223" t="s">
        <v>296</v>
      </c>
      <c r="I109" s="225" t="s">
        <v>297</v>
      </c>
      <c r="J109" s="226">
        <v>31</v>
      </c>
      <c r="K109" s="222">
        <v>10</v>
      </c>
      <c r="L109" s="222">
        <v>40</v>
      </c>
      <c r="M109" s="222">
        <v>35</v>
      </c>
      <c r="N109" s="222">
        <v>15</v>
      </c>
      <c r="O109" s="243">
        <v>43489</v>
      </c>
      <c r="P109" s="166">
        <v>0</v>
      </c>
      <c r="Q109" s="166">
        <v>0</v>
      </c>
      <c r="R109" s="227">
        <v>0</v>
      </c>
      <c r="S109" s="228"/>
      <c r="T109" s="228"/>
      <c r="U109" s="228"/>
      <c r="V109" s="221" t="s">
        <v>326</v>
      </c>
      <c r="X109" s="232">
        <v>131</v>
      </c>
    </row>
    <row r="110" spans="2:24" x14ac:dyDescent="0.25">
      <c r="B110" s="162">
        <v>25200008</v>
      </c>
      <c r="C110" s="171" t="s">
        <v>54</v>
      </c>
      <c r="D110" s="236">
        <v>36923.851999999999</v>
      </c>
      <c r="E110" s="229">
        <v>30000</v>
      </c>
      <c r="F110" s="177">
        <v>0</v>
      </c>
      <c r="G110" s="222">
        <v>25</v>
      </c>
      <c r="H110" s="223" t="s">
        <v>296</v>
      </c>
      <c r="I110" s="225" t="s">
        <v>297</v>
      </c>
      <c r="J110" s="226">
        <v>31</v>
      </c>
      <c r="K110" s="222">
        <v>10</v>
      </c>
      <c r="L110" s="222">
        <v>40</v>
      </c>
      <c r="M110" s="222">
        <v>35</v>
      </c>
      <c r="N110" s="222">
        <v>15</v>
      </c>
      <c r="O110" s="243">
        <v>43489</v>
      </c>
      <c r="P110" s="166">
        <v>0</v>
      </c>
      <c r="Q110" s="166">
        <v>0</v>
      </c>
      <c r="R110" s="227">
        <v>0</v>
      </c>
      <c r="S110" s="228"/>
      <c r="T110" s="228"/>
      <c r="U110" s="228"/>
      <c r="V110" s="221" t="s">
        <v>326</v>
      </c>
      <c r="X110" s="232">
        <v>131</v>
      </c>
    </row>
    <row r="111" spans="2:24" x14ac:dyDescent="0.25">
      <c r="B111" s="162">
        <v>25300164</v>
      </c>
      <c r="C111" s="171" t="s">
        <v>129</v>
      </c>
      <c r="D111" s="236">
        <v>919.61900000000003</v>
      </c>
      <c r="E111" s="229">
        <v>900</v>
      </c>
      <c r="F111" s="177">
        <v>0</v>
      </c>
      <c r="G111" s="222">
        <v>2</v>
      </c>
      <c r="H111" s="223" t="s">
        <v>296</v>
      </c>
      <c r="I111" s="225" t="s">
        <v>297</v>
      </c>
      <c r="J111" s="226">
        <v>31</v>
      </c>
      <c r="K111" s="222">
        <v>50</v>
      </c>
      <c r="L111" s="222">
        <v>0</v>
      </c>
      <c r="M111" s="222">
        <v>50</v>
      </c>
      <c r="N111" s="222">
        <v>0</v>
      </c>
      <c r="O111" s="243">
        <v>43489</v>
      </c>
      <c r="P111" s="166">
        <v>0</v>
      </c>
      <c r="Q111" s="166">
        <v>0</v>
      </c>
      <c r="R111" s="227">
        <v>0</v>
      </c>
      <c r="S111" s="228"/>
      <c r="T111" s="228"/>
      <c r="U111" s="228"/>
      <c r="V111" s="221" t="s">
        <v>326</v>
      </c>
      <c r="X111" s="232">
        <v>131</v>
      </c>
    </row>
    <row r="112" spans="2:24" x14ac:dyDescent="0.25">
      <c r="B112" s="162">
        <v>25300191</v>
      </c>
      <c r="C112" s="171" t="s">
        <v>375</v>
      </c>
      <c r="D112" s="236">
        <v>957.67220000000009</v>
      </c>
      <c r="E112" s="229">
        <v>900</v>
      </c>
      <c r="F112" s="177">
        <v>0</v>
      </c>
      <c r="G112" s="222">
        <v>2</v>
      </c>
      <c r="H112" s="223" t="s">
        <v>296</v>
      </c>
      <c r="I112" s="225" t="s">
        <v>297</v>
      </c>
      <c r="J112" s="226">
        <v>31</v>
      </c>
      <c r="K112" s="222">
        <v>50</v>
      </c>
      <c r="L112" s="222">
        <v>0</v>
      </c>
      <c r="M112" s="222">
        <v>50</v>
      </c>
      <c r="N112" s="222">
        <v>0</v>
      </c>
      <c r="O112" s="243">
        <v>43489</v>
      </c>
      <c r="P112" s="166">
        <v>0</v>
      </c>
      <c r="Q112" s="166">
        <v>0</v>
      </c>
      <c r="R112" s="227">
        <v>0</v>
      </c>
      <c r="S112" s="228"/>
      <c r="T112" s="228"/>
      <c r="U112" s="228"/>
      <c r="V112" s="221" t="s">
        <v>326</v>
      </c>
      <c r="X112" s="232">
        <v>131</v>
      </c>
    </row>
    <row r="113" spans="2:24" x14ac:dyDescent="0.25">
      <c r="B113" s="162">
        <v>25300336</v>
      </c>
      <c r="C113" s="171" t="s">
        <v>376</v>
      </c>
      <c r="D113" s="236">
        <v>697.64199999999994</v>
      </c>
      <c r="E113" s="229">
        <v>600</v>
      </c>
      <c r="F113" s="177">
        <v>0</v>
      </c>
      <c r="G113" s="222">
        <v>2</v>
      </c>
      <c r="H113" s="223" t="s">
        <v>296</v>
      </c>
      <c r="I113" s="225" t="s">
        <v>297</v>
      </c>
      <c r="J113" s="226">
        <v>31</v>
      </c>
      <c r="K113" s="222">
        <v>50</v>
      </c>
      <c r="L113" s="222">
        <v>0</v>
      </c>
      <c r="M113" s="222">
        <v>50</v>
      </c>
      <c r="N113" s="222">
        <v>0</v>
      </c>
      <c r="O113" s="243">
        <v>43489</v>
      </c>
      <c r="P113" s="166">
        <v>0</v>
      </c>
      <c r="Q113" s="166">
        <v>0</v>
      </c>
      <c r="R113" s="227">
        <v>0</v>
      </c>
      <c r="S113" s="228"/>
      <c r="T113" s="228"/>
      <c r="U113" s="228"/>
      <c r="V113" s="221" t="s">
        <v>326</v>
      </c>
      <c r="X113" s="232">
        <v>131</v>
      </c>
    </row>
    <row r="114" spans="2:24" x14ac:dyDescent="0.25">
      <c r="B114" s="162">
        <v>25300357</v>
      </c>
      <c r="C114" s="171" t="s">
        <v>377</v>
      </c>
      <c r="D114" s="236">
        <v>726.18190000000004</v>
      </c>
      <c r="E114" s="229">
        <v>700</v>
      </c>
      <c r="F114" s="177">
        <v>0</v>
      </c>
      <c r="G114" s="222">
        <v>2</v>
      </c>
      <c r="H114" s="223" t="s">
        <v>296</v>
      </c>
      <c r="I114" s="225" t="s">
        <v>297</v>
      </c>
      <c r="J114" s="226">
        <v>31</v>
      </c>
      <c r="K114" s="222">
        <v>50</v>
      </c>
      <c r="L114" s="222">
        <v>0</v>
      </c>
      <c r="M114" s="222">
        <v>50</v>
      </c>
      <c r="N114" s="222">
        <v>0</v>
      </c>
      <c r="O114" s="243">
        <v>43489</v>
      </c>
      <c r="P114" s="166">
        <v>0</v>
      </c>
      <c r="Q114" s="166">
        <v>0</v>
      </c>
      <c r="R114" s="227">
        <v>0</v>
      </c>
      <c r="S114" s="228"/>
      <c r="T114" s="228"/>
      <c r="U114" s="228"/>
      <c r="V114" s="221" t="s">
        <v>326</v>
      </c>
      <c r="X114" s="232">
        <v>131</v>
      </c>
    </row>
    <row r="115" spans="2:24" x14ac:dyDescent="0.25">
      <c r="B115" s="162">
        <v>25300411</v>
      </c>
      <c r="C115" s="171" t="s">
        <v>378</v>
      </c>
      <c r="D115" s="236">
        <v>8593.6810000000005</v>
      </c>
      <c r="E115" s="229">
        <v>8000</v>
      </c>
      <c r="F115" s="177">
        <v>0</v>
      </c>
      <c r="G115" s="222">
        <v>2</v>
      </c>
      <c r="H115" s="223" t="s">
        <v>296</v>
      </c>
      <c r="I115" s="225" t="s">
        <v>297</v>
      </c>
      <c r="J115" s="226">
        <v>31</v>
      </c>
      <c r="K115" s="222">
        <v>50</v>
      </c>
      <c r="L115" s="222">
        <v>0</v>
      </c>
      <c r="M115" s="222">
        <v>50</v>
      </c>
      <c r="N115" s="222">
        <v>0</v>
      </c>
      <c r="O115" s="243">
        <v>43489</v>
      </c>
      <c r="P115" s="166">
        <v>0</v>
      </c>
      <c r="Q115" s="166">
        <v>0</v>
      </c>
      <c r="R115" s="227">
        <v>0</v>
      </c>
      <c r="S115" s="228"/>
      <c r="T115" s="228"/>
      <c r="U115" s="228"/>
      <c r="V115" s="221" t="s">
        <v>326</v>
      </c>
      <c r="X115" s="232">
        <v>131</v>
      </c>
    </row>
    <row r="116" spans="2:24" x14ac:dyDescent="0.25">
      <c r="B116" s="162">
        <v>25300571</v>
      </c>
      <c r="C116" s="171" t="s">
        <v>379</v>
      </c>
      <c r="D116" s="236">
        <v>6681.5077000000001</v>
      </c>
      <c r="E116" s="229">
        <v>6000</v>
      </c>
      <c r="F116" s="177">
        <v>0</v>
      </c>
      <c r="G116" s="222">
        <v>2</v>
      </c>
      <c r="H116" s="223" t="s">
        <v>296</v>
      </c>
      <c r="I116" s="225" t="s">
        <v>297</v>
      </c>
      <c r="J116" s="226">
        <v>31</v>
      </c>
      <c r="K116" s="222">
        <v>50</v>
      </c>
      <c r="L116" s="222">
        <v>0</v>
      </c>
      <c r="M116" s="222">
        <v>50</v>
      </c>
      <c r="N116" s="222">
        <v>0</v>
      </c>
      <c r="O116" s="243">
        <v>43489</v>
      </c>
      <c r="P116" s="166">
        <v>0</v>
      </c>
      <c r="Q116" s="166">
        <v>0</v>
      </c>
      <c r="R116" s="227">
        <v>0</v>
      </c>
      <c r="S116" s="228"/>
      <c r="T116" s="228"/>
      <c r="U116" s="228"/>
      <c r="V116" s="221" t="s">
        <v>326</v>
      </c>
      <c r="X116" s="232">
        <v>131</v>
      </c>
    </row>
    <row r="117" spans="2:24" x14ac:dyDescent="0.25">
      <c r="B117" s="162">
        <v>25300598</v>
      </c>
      <c r="C117" s="171" t="s">
        <v>380</v>
      </c>
      <c r="D117" s="236">
        <v>7447.3283499999998</v>
      </c>
      <c r="E117" s="229">
        <v>7000</v>
      </c>
      <c r="F117" s="177">
        <v>0</v>
      </c>
      <c r="G117" s="222">
        <v>2</v>
      </c>
      <c r="H117" s="223" t="s">
        <v>296</v>
      </c>
      <c r="I117" s="225" t="s">
        <v>297</v>
      </c>
      <c r="J117" s="226">
        <v>31</v>
      </c>
      <c r="K117" s="222">
        <v>50</v>
      </c>
      <c r="L117" s="222">
        <v>0</v>
      </c>
      <c r="M117" s="222">
        <v>50</v>
      </c>
      <c r="N117" s="222">
        <v>0</v>
      </c>
      <c r="O117" s="243">
        <v>43489</v>
      </c>
      <c r="P117" s="166">
        <v>0</v>
      </c>
      <c r="Q117" s="166">
        <v>0</v>
      </c>
      <c r="R117" s="227">
        <v>0</v>
      </c>
      <c r="S117" s="228"/>
      <c r="T117" s="228"/>
      <c r="U117" s="228"/>
      <c r="V117" s="221" t="s">
        <v>326</v>
      </c>
      <c r="X117" s="232">
        <v>131</v>
      </c>
    </row>
    <row r="118" spans="2:24" x14ac:dyDescent="0.25">
      <c r="B118" s="162">
        <v>25300689</v>
      </c>
      <c r="C118" s="171" t="s">
        <v>381</v>
      </c>
      <c r="D118" s="236">
        <v>627.24357999999995</v>
      </c>
      <c r="E118" s="229">
        <v>600</v>
      </c>
      <c r="F118" s="177">
        <v>0</v>
      </c>
      <c r="G118" s="222">
        <v>2</v>
      </c>
      <c r="H118" s="223" t="s">
        <v>296</v>
      </c>
      <c r="I118" s="225" t="s">
        <v>297</v>
      </c>
      <c r="J118" s="226">
        <v>31</v>
      </c>
      <c r="K118" s="222">
        <v>50</v>
      </c>
      <c r="L118" s="222">
        <v>0</v>
      </c>
      <c r="M118" s="222">
        <v>50</v>
      </c>
      <c r="N118" s="222">
        <v>0</v>
      </c>
      <c r="O118" s="243">
        <v>43489</v>
      </c>
      <c r="P118" s="166">
        <v>0</v>
      </c>
      <c r="Q118" s="166">
        <v>0</v>
      </c>
      <c r="R118" s="227">
        <v>0</v>
      </c>
      <c r="S118" s="228"/>
      <c r="T118" s="228"/>
      <c r="U118" s="228"/>
      <c r="V118" s="221" t="s">
        <v>326</v>
      </c>
      <c r="X118" s="232">
        <v>131</v>
      </c>
    </row>
    <row r="119" spans="2:24" x14ac:dyDescent="0.25">
      <c r="B119" s="162">
        <v>25301023</v>
      </c>
      <c r="C119" s="171" t="s">
        <v>382</v>
      </c>
      <c r="D119" s="236">
        <v>998.57938999999988</v>
      </c>
      <c r="E119" s="229">
        <v>900</v>
      </c>
      <c r="F119" s="177">
        <v>0</v>
      </c>
      <c r="G119" s="222">
        <v>2</v>
      </c>
      <c r="H119" s="223" t="s">
        <v>296</v>
      </c>
      <c r="I119" s="225" t="s">
        <v>297</v>
      </c>
      <c r="J119" s="226">
        <v>31</v>
      </c>
      <c r="K119" s="222">
        <v>50</v>
      </c>
      <c r="L119" s="222">
        <v>0</v>
      </c>
      <c r="M119" s="222">
        <v>50</v>
      </c>
      <c r="N119" s="222">
        <v>0</v>
      </c>
      <c r="O119" s="243">
        <v>43489</v>
      </c>
      <c r="P119" s="166">
        <v>0</v>
      </c>
      <c r="Q119" s="166">
        <v>0</v>
      </c>
      <c r="R119" s="227">
        <v>0</v>
      </c>
      <c r="S119" s="228"/>
      <c r="T119" s="228"/>
      <c r="U119" s="228"/>
      <c r="V119" s="221" t="s">
        <v>326</v>
      </c>
      <c r="X119" s="232">
        <v>131</v>
      </c>
    </row>
    <row r="120" spans="2:24" x14ac:dyDescent="0.25">
      <c r="B120" s="162">
        <v>25301266</v>
      </c>
      <c r="C120" s="171" t="s">
        <v>383</v>
      </c>
      <c r="D120" s="236">
        <v>748.06249000000003</v>
      </c>
      <c r="E120" s="229">
        <v>700</v>
      </c>
      <c r="F120" s="177">
        <v>0</v>
      </c>
      <c r="G120" s="222">
        <v>2</v>
      </c>
      <c r="H120" s="223" t="s">
        <v>296</v>
      </c>
      <c r="I120" s="225" t="s">
        <v>297</v>
      </c>
      <c r="J120" s="226">
        <v>31</v>
      </c>
      <c r="K120" s="222">
        <v>50</v>
      </c>
      <c r="L120" s="222">
        <v>0</v>
      </c>
      <c r="M120" s="222">
        <v>50</v>
      </c>
      <c r="N120" s="222">
        <v>0</v>
      </c>
      <c r="O120" s="243">
        <v>43489</v>
      </c>
      <c r="P120" s="166">
        <v>0</v>
      </c>
      <c r="Q120" s="166">
        <v>0</v>
      </c>
      <c r="R120" s="227">
        <v>0</v>
      </c>
      <c r="S120" s="228"/>
      <c r="T120" s="228"/>
      <c r="U120" s="228"/>
      <c r="V120" s="221" t="s">
        <v>326</v>
      </c>
      <c r="X120" s="232">
        <v>131</v>
      </c>
    </row>
    <row r="121" spans="2:24" x14ac:dyDescent="0.25">
      <c r="B121" s="162">
        <v>25301381</v>
      </c>
      <c r="C121" s="171" t="s">
        <v>384</v>
      </c>
      <c r="D121" s="236">
        <v>770.26018999999997</v>
      </c>
      <c r="E121" s="229">
        <v>700</v>
      </c>
      <c r="F121" s="177">
        <v>0</v>
      </c>
      <c r="G121" s="222">
        <v>2</v>
      </c>
      <c r="H121" s="223" t="s">
        <v>296</v>
      </c>
      <c r="I121" s="225" t="s">
        <v>297</v>
      </c>
      <c r="J121" s="226">
        <v>31</v>
      </c>
      <c r="K121" s="222">
        <v>50</v>
      </c>
      <c r="L121" s="222">
        <v>0</v>
      </c>
      <c r="M121" s="222">
        <v>50</v>
      </c>
      <c r="N121" s="222">
        <v>0</v>
      </c>
      <c r="O121" s="243">
        <v>43489</v>
      </c>
      <c r="P121" s="166">
        <v>0</v>
      </c>
      <c r="Q121" s="166">
        <v>0</v>
      </c>
      <c r="R121" s="227">
        <v>0</v>
      </c>
      <c r="S121" s="228"/>
      <c r="T121" s="228"/>
      <c r="U121" s="228"/>
      <c r="V121" s="221" t="s">
        <v>326</v>
      </c>
      <c r="X121" s="232">
        <v>131</v>
      </c>
    </row>
    <row r="122" spans="2:24" x14ac:dyDescent="0.25">
      <c r="B122" s="162">
        <v>25301349</v>
      </c>
      <c r="C122" s="171" t="s">
        <v>385</v>
      </c>
      <c r="D122" s="236">
        <v>789.60389999999995</v>
      </c>
      <c r="E122" s="229">
        <v>700</v>
      </c>
      <c r="F122" s="177">
        <v>0</v>
      </c>
      <c r="G122" s="222">
        <v>2</v>
      </c>
      <c r="H122" s="223" t="s">
        <v>296</v>
      </c>
      <c r="I122" s="225" t="s">
        <v>297</v>
      </c>
      <c r="J122" s="226">
        <v>31</v>
      </c>
      <c r="K122" s="222">
        <v>50</v>
      </c>
      <c r="L122" s="222">
        <v>0</v>
      </c>
      <c r="M122" s="222">
        <v>50</v>
      </c>
      <c r="N122" s="222">
        <v>0</v>
      </c>
      <c r="O122" s="243">
        <v>43489</v>
      </c>
      <c r="P122" s="166">
        <v>0</v>
      </c>
      <c r="Q122" s="166">
        <v>0</v>
      </c>
      <c r="R122" s="227">
        <v>0</v>
      </c>
      <c r="S122" s="228"/>
      <c r="T122" s="228"/>
      <c r="U122" s="228"/>
      <c r="V122" s="221" t="s">
        <v>326</v>
      </c>
      <c r="X122" s="232">
        <v>131</v>
      </c>
    </row>
    <row r="123" spans="2:24" x14ac:dyDescent="0.25">
      <c r="B123" s="162">
        <v>25301421</v>
      </c>
      <c r="C123" s="171" t="s">
        <v>386</v>
      </c>
      <c r="D123" s="236">
        <v>802.28829999999994</v>
      </c>
      <c r="E123" s="229">
        <v>700</v>
      </c>
      <c r="F123" s="177">
        <v>0</v>
      </c>
      <c r="G123" s="222">
        <v>2</v>
      </c>
      <c r="H123" s="223" t="s">
        <v>296</v>
      </c>
      <c r="I123" s="225" t="s">
        <v>297</v>
      </c>
      <c r="J123" s="226">
        <v>31</v>
      </c>
      <c r="K123" s="222">
        <v>50</v>
      </c>
      <c r="L123" s="222">
        <v>0</v>
      </c>
      <c r="M123" s="222">
        <v>50</v>
      </c>
      <c r="N123" s="222">
        <v>0</v>
      </c>
      <c r="O123" s="243">
        <v>43489</v>
      </c>
      <c r="P123" s="166">
        <v>0</v>
      </c>
      <c r="Q123" s="166">
        <v>0</v>
      </c>
      <c r="R123" s="227">
        <v>0</v>
      </c>
      <c r="S123" s="228"/>
      <c r="T123" s="228"/>
      <c r="U123" s="228"/>
      <c r="V123" s="221" t="s">
        <v>326</v>
      </c>
      <c r="X123" s="232">
        <v>131</v>
      </c>
    </row>
    <row r="124" spans="2:24" x14ac:dyDescent="0.25">
      <c r="B124" s="162">
        <v>25301548</v>
      </c>
      <c r="C124" s="171" t="s">
        <v>387</v>
      </c>
      <c r="D124" s="236">
        <v>951.32999999999993</v>
      </c>
      <c r="E124" s="229">
        <v>900</v>
      </c>
      <c r="F124" s="177">
        <v>0</v>
      </c>
      <c r="G124" s="222">
        <v>2</v>
      </c>
      <c r="H124" s="223" t="s">
        <v>296</v>
      </c>
      <c r="I124" s="225" t="s">
        <v>297</v>
      </c>
      <c r="J124" s="226">
        <v>31</v>
      </c>
      <c r="K124" s="222">
        <v>50</v>
      </c>
      <c r="L124" s="222">
        <v>0</v>
      </c>
      <c r="M124" s="222">
        <v>50</v>
      </c>
      <c r="N124" s="222">
        <v>0</v>
      </c>
      <c r="O124" s="243">
        <v>43489</v>
      </c>
      <c r="P124" s="166">
        <v>0</v>
      </c>
      <c r="Q124" s="166">
        <v>0</v>
      </c>
      <c r="R124" s="227">
        <v>0</v>
      </c>
      <c r="S124" s="228"/>
      <c r="T124" s="228"/>
      <c r="U124" s="228"/>
      <c r="V124" s="221" t="s">
        <v>326</v>
      </c>
      <c r="X124" s="232">
        <v>131</v>
      </c>
    </row>
    <row r="125" spans="2:24" x14ac:dyDescent="0.25">
      <c r="B125" s="162">
        <v>25500005</v>
      </c>
      <c r="C125" s="171" t="s">
        <v>55</v>
      </c>
      <c r="D125" s="236">
        <v>84557.88</v>
      </c>
      <c r="E125" s="229">
        <v>80000</v>
      </c>
      <c r="F125" s="177">
        <v>0</v>
      </c>
      <c r="G125" s="222">
        <v>30</v>
      </c>
      <c r="H125" s="223" t="s">
        <v>296</v>
      </c>
      <c r="I125" s="225" t="s">
        <v>297</v>
      </c>
      <c r="J125" s="226">
        <v>31</v>
      </c>
      <c r="K125" s="222">
        <v>25</v>
      </c>
      <c r="L125" s="222">
        <v>25</v>
      </c>
      <c r="M125" s="222">
        <v>25</v>
      </c>
      <c r="N125" s="222">
        <v>25</v>
      </c>
      <c r="O125" s="243">
        <v>43489</v>
      </c>
      <c r="P125" s="166">
        <v>0</v>
      </c>
      <c r="Q125" s="166">
        <v>0</v>
      </c>
      <c r="R125" s="227">
        <v>0</v>
      </c>
      <c r="S125" s="228"/>
      <c r="T125" s="228"/>
      <c r="U125" s="228"/>
      <c r="V125" s="221" t="s">
        <v>326</v>
      </c>
      <c r="X125" s="232">
        <v>131</v>
      </c>
    </row>
    <row r="126" spans="2:24" x14ac:dyDescent="0.25">
      <c r="B126" s="162">
        <v>25500018</v>
      </c>
      <c r="C126" s="171" t="s">
        <v>56</v>
      </c>
      <c r="D126" s="236">
        <v>102494.40000000001</v>
      </c>
      <c r="E126" s="229">
        <v>100000</v>
      </c>
      <c r="F126" s="177">
        <v>0</v>
      </c>
      <c r="G126" s="222">
        <v>25</v>
      </c>
      <c r="H126" s="223" t="s">
        <v>296</v>
      </c>
      <c r="I126" s="225" t="s">
        <v>297</v>
      </c>
      <c r="J126" s="226">
        <v>31</v>
      </c>
      <c r="K126" s="222">
        <v>25</v>
      </c>
      <c r="L126" s="222">
        <v>25</v>
      </c>
      <c r="M126" s="222">
        <v>25</v>
      </c>
      <c r="N126" s="222">
        <v>25</v>
      </c>
      <c r="O126" s="243">
        <v>43489</v>
      </c>
      <c r="P126" s="166">
        <v>0</v>
      </c>
      <c r="Q126" s="166">
        <v>0</v>
      </c>
      <c r="R126" s="227">
        <v>0</v>
      </c>
      <c r="S126" s="228"/>
      <c r="T126" s="228"/>
      <c r="U126" s="228"/>
      <c r="V126" s="221" t="s">
        <v>326</v>
      </c>
      <c r="X126" s="232">
        <v>131</v>
      </c>
    </row>
    <row r="127" spans="2:24" x14ac:dyDescent="0.25">
      <c r="B127" s="162">
        <v>25500024</v>
      </c>
      <c r="C127" s="171" t="s">
        <v>57</v>
      </c>
      <c r="D127" s="236">
        <v>74308.44</v>
      </c>
      <c r="E127" s="229">
        <v>70000</v>
      </c>
      <c r="F127" s="177">
        <v>0</v>
      </c>
      <c r="G127" s="222">
        <v>25</v>
      </c>
      <c r="H127" s="223" t="s">
        <v>296</v>
      </c>
      <c r="I127" s="225" t="s">
        <v>297</v>
      </c>
      <c r="J127" s="226">
        <v>31</v>
      </c>
      <c r="K127" s="222">
        <v>25</v>
      </c>
      <c r="L127" s="222">
        <v>25</v>
      </c>
      <c r="M127" s="222">
        <v>25</v>
      </c>
      <c r="N127" s="222">
        <v>25</v>
      </c>
      <c r="O127" s="243">
        <v>43489</v>
      </c>
      <c r="P127" s="166">
        <v>0</v>
      </c>
      <c r="Q127" s="166">
        <v>0</v>
      </c>
      <c r="R127" s="227">
        <v>0</v>
      </c>
      <c r="S127" s="228"/>
      <c r="T127" s="228"/>
      <c r="U127" s="228"/>
      <c r="V127" s="221" t="s">
        <v>326</v>
      </c>
      <c r="X127" s="232">
        <v>131</v>
      </c>
    </row>
    <row r="128" spans="2:24" x14ac:dyDescent="0.25">
      <c r="B128" s="162">
        <v>25500026</v>
      </c>
      <c r="C128" s="171" t="s">
        <v>58</v>
      </c>
      <c r="D128" s="236">
        <v>1511792.4</v>
      </c>
      <c r="E128" s="229">
        <v>150000</v>
      </c>
      <c r="F128" s="177">
        <v>0</v>
      </c>
      <c r="G128" s="222">
        <v>40</v>
      </c>
      <c r="H128" s="223" t="s">
        <v>296</v>
      </c>
      <c r="I128" s="225" t="s">
        <v>297</v>
      </c>
      <c r="J128" s="226">
        <v>31</v>
      </c>
      <c r="K128" s="222">
        <v>25</v>
      </c>
      <c r="L128" s="222">
        <v>25</v>
      </c>
      <c r="M128" s="222">
        <v>25</v>
      </c>
      <c r="N128" s="222">
        <v>25</v>
      </c>
      <c r="O128" s="243">
        <v>43489</v>
      </c>
      <c r="P128" s="166">
        <v>0</v>
      </c>
      <c r="Q128" s="166">
        <v>0</v>
      </c>
      <c r="R128" s="227">
        <v>0</v>
      </c>
      <c r="S128" s="228"/>
      <c r="T128" s="228"/>
      <c r="U128" s="228"/>
      <c r="V128" s="221" t="s">
        <v>326</v>
      </c>
      <c r="X128" s="232">
        <v>131</v>
      </c>
    </row>
    <row r="129" spans="2:24" x14ac:dyDescent="0.25">
      <c r="B129" s="162">
        <v>25500031</v>
      </c>
      <c r="C129" s="171" t="s">
        <v>59</v>
      </c>
      <c r="D129" s="236">
        <v>284396.33640000003</v>
      </c>
      <c r="E129" s="229">
        <v>200000</v>
      </c>
      <c r="F129" s="177">
        <v>0</v>
      </c>
      <c r="G129" s="222">
        <v>40</v>
      </c>
      <c r="H129" s="223" t="s">
        <v>296</v>
      </c>
      <c r="I129" s="225" t="s">
        <v>297</v>
      </c>
      <c r="J129" s="226">
        <v>31</v>
      </c>
      <c r="K129" s="222">
        <v>25</v>
      </c>
      <c r="L129" s="222">
        <v>25</v>
      </c>
      <c r="M129" s="222">
        <v>25</v>
      </c>
      <c r="N129" s="222">
        <v>25</v>
      </c>
      <c r="O129" s="243">
        <v>43489</v>
      </c>
      <c r="P129" s="166">
        <v>0</v>
      </c>
      <c r="Q129" s="166">
        <v>0</v>
      </c>
      <c r="R129" s="227">
        <v>0</v>
      </c>
      <c r="S129" s="228"/>
      <c r="T129" s="228"/>
      <c r="U129" s="228"/>
      <c r="V129" s="221" t="s">
        <v>326</v>
      </c>
      <c r="X129" s="232">
        <v>131</v>
      </c>
    </row>
    <row r="130" spans="2:24" x14ac:dyDescent="0.25">
      <c r="B130" s="162">
        <v>25500035</v>
      </c>
      <c r="C130" s="171" t="s">
        <v>60</v>
      </c>
      <c r="D130" s="236">
        <v>84557.88</v>
      </c>
      <c r="E130" s="229">
        <v>80000</v>
      </c>
      <c r="F130" s="177">
        <v>0</v>
      </c>
      <c r="G130" s="222">
        <v>50</v>
      </c>
      <c r="H130" s="223" t="s">
        <v>296</v>
      </c>
      <c r="I130" s="225" t="s">
        <v>297</v>
      </c>
      <c r="J130" s="226">
        <v>31</v>
      </c>
      <c r="K130" s="222">
        <v>25</v>
      </c>
      <c r="L130" s="222">
        <v>25</v>
      </c>
      <c r="M130" s="222">
        <v>25</v>
      </c>
      <c r="N130" s="222">
        <v>25</v>
      </c>
      <c r="O130" s="243">
        <v>43489</v>
      </c>
      <c r="P130" s="166">
        <v>0</v>
      </c>
      <c r="Q130" s="166">
        <v>0</v>
      </c>
      <c r="R130" s="227">
        <v>0</v>
      </c>
      <c r="S130" s="228"/>
      <c r="T130" s="228"/>
      <c r="U130" s="228"/>
      <c r="V130" s="221" t="s">
        <v>326</v>
      </c>
      <c r="X130" s="232">
        <v>131</v>
      </c>
    </row>
    <row r="131" spans="2:24" x14ac:dyDescent="0.25">
      <c r="B131" s="162">
        <v>25500037</v>
      </c>
      <c r="C131" s="171" t="s">
        <v>61</v>
      </c>
      <c r="D131" s="238">
        <v>179365.2</v>
      </c>
      <c r="E131" s="229">
        <v>150000</v>
      </c>
      <c r="F131" s="177">
        <v>0</v>
      </c>
      <c r="G131" s="222">
        <v>50</v>
      </c>
      <c r="H131" s="223" t="s">
        <v>296</v>
      </c>
      <c r="I131" s="225" t="s">
        <v>297</v>
      </c>
      <c r="J131" s="226">
        <v>31</v>
      </c>
      <c r="K131" s="222">
        <v>25</v>
      </c>
      <c r="L131" s="222">
        <v>25</v>
      </c>
      <c r="M131" s="222">
        <v>25</v>
      </c>
      <c r="N131" s="222">
        <v>25</v>
      </c>
      <c r="O131" s="243">
        <v>43489</v>
      </c>
      <c r="P131" s="166">
        <v>0</v>
      </c>
      <c r="Q131" s="166">
        <v>0</v>
      </c>
      <c r="R131" s="227">
        <v>0</v>
      </c>
      <c r="S131" s="228"/>
      <c r="T131" s="228"/>
      <c r="U131" s="228"/>
      <c r="V131" s="221" t="s">
        <v>326</v>
      </c>
      <c r="X131" s="232">
        <v>131</v>
      </c>
    </row>
    <row r="132" spans="2:24" x14ac:dyDescent="0.25">
      <c r="B132" s="162">
        <v>25500047</v>
      </c>
      <c r="C132" s="171" t="s">
        <v>62</v>
      </c>
      <c r="D132" s="236">
        <v>77357.648400000005</v>
      </c>
      <c r="E132" s="229">
        <v>75000</v>
      </c>
      <c r="F132" s="177">
        <v>0</v>
      </c>
      <c r="G132" s="222">
        <v>50</v>
      </c>
      <c r="H132" s="223" t="s">
        <v>296</v>
      </c>
      <c r="I132" s="225" t="s">
        <v>297</v>
      </c>
      <c r="J132" s="226">
        <v>31</v>
      </c>
      <c r="K132" s="222">
        <v>25</v>
      </c>
      <c r="L132" s="222">
        <v>25</v>
      </c>
      <c r="M132" s="222">
        <v>25</v>
      </c>
      <c r="N132" s="222">
        <v>25</v>
      </c>
      <c r="O132" s="243">
        <v>43489</v>
      </c>
      <c r="P132" s="166">
        <v>0</v>
      </c>
      <c r="Q132" s="166">
        <v>0</v>
      </c>
      <c r="R132" s="227">
        <v>0</v>
      </c>
      <c r="S132" s="228"/>
      <c r="T132" s="228"/>
      <c r="U132" s="228"/>
      <c r="V132" s="221" t="s">
        <v>326</v>
      </c>
      <c r="X132" s="232">
        <v>131</v>
      </c>
    </row>
    <row r="133" spans="2:24" x14ac:dyDescent="0.25">
      <c r="B133" s="162">
        <v>25500051</v>
      </c>
      <c r="C133" s="171" t="s">
        <v>63</v>
      </c>
      <c r="D133" s="236">
        <v>78126.356400000004</v>
      </c>
      <c r="E133" s="229">
        <v>70000</v>
      </c>
      <c r="F133" s="177">
        <v>0</v>
      </c>
      <c r="G133" s="222">
        <v>50</v>
      </c>
      <c r="H133" s="223" t="s">
        <v>296</v>
      </c>
      <c r="I133" s="225" t="s">
        <v>297</v>
      </c>
      <c r="J133" s="226">
        <v>31</v>
      </c>
      <c r="K133" s="222">
        <v>25</v>
      </c>
      <c r="L133" s="222">
        <v>25</v>
      </c>
      <c r="M133" s="222">
        <v>25</v>
      </c>
      <c r="N133" s="222">
        <v>25</v>
      </c>
      <c r="O133" s="243">
        <v>43489</v>
      </c>
      <c r="P133" s="166">
        <v>0</v>
      </c>
      <c r="Q133" s="166">
        <v>0</v>
      </c>
      <c r="R133" s="227">
        <v>0</v>
      </c>
      <c r="S133" s="228"/>
      <c r="T133" s="228"/>
      <c r="U133" s="228"/>
      <c r="V133" s="221" t="s">
        <v>326</v>
      </c>
      <c r="X133" s="232">
        <v>131</v>
      </c>
    </row>
    <row r="134" spans="2:24" x14ac:dyDescent="0.25">
      <c r="B134" s="162">
        <v>25500052</v>
      </c>
      <c r="C134" s="171" t="s">
        <v>64</v>
      </c>
      <c r="D134" s="236">
        <v>85403.458799999993</v>
      </c>
      <c r="E134" s="229">
        <v>80000</v>
      </c>
      <c r="F134" s="177">
        <v>0</v>
      </c>
      <c r="G134" s="222">
        <v>50</v>
      </c>
      <c r="H134" s="223" t="s">
        <v>296</v>
      </c>
      <c r="I134" s="225" t="s">
        <v>297</v>
      </c>
      <c r="J134" s="226">
        <v>31</v>
      </c>
      <c r="K134" s="222">
        <v>25</v>
      </c>
      <c r="L134" s="222">
        <v>25</v>
      </c>
      <c r="M134" s="222">
        <v>25</v>
      </c>
      <c r="N134" s="222">
        <v>25</v>
      </c>
      <c r="O134" s="243">
        <v>43489</v>
      </c>
      <c r="P134" s="166">
        <v>0</v>
      </c>
      <c r="Q134" s="166">
        <v>0</v>
      </c>
      <c r="R134" s="227">
        <v>0</v>
      </c>
      <c r="S134" s="228"/>
      <c r="T134" s="228"/>
      <c r="U134" s="228"/>
      <c r="V134" s="221" t="s">
        <v>326</v>
      </c>
      <c r="X134" s="232">
        <v>131</v>
      </c>
    </row>
    <row r="135" spans="2:24" ht="15" customHeight="1" x14ac:dyDescent="0.25">
      <c r="B135" s="162">
        <v>26100004</v>
      </c>
      <c r="C135" s="171" t="s">
        <v>75</v>
      </c>
      <c r="D135" s="236">
        <v>64936.41</v>
      </c>
      <c r="E135" s="229">
        <v>60000</v>
      </c>
      <c r="F135" s="177">
        <v>0</v>
      </c>
      <c r="G135" s="222">
        <v>50</v>
      </c>
      <c r="H135" s="223" t="s">
        <v>296</v>
      </c>
      <c r="I135" s="225" t="s">
        <v>297</v>
      </c>
      <c r="J135" s="226">
        <v>31</v>
      </c>
      <c r="K135" s="222">
        <v>25</v>
      </c>
      <c r="L135" s="222">
        <v>25</v>
      </c>
      <c r="M135" s="222">
        <v>25</v>
      </c>
      <c r="N135" s="222">
        <v>25</v>
      </c>
      <c r="O135" s="243">
        <v>43489</v>
      </c>
      <c r="P135" s="166">
        <v>0</v>
      </c>
      <c r="Q135" s="166">
        <v>0</v>
      </c>
      <c r="R135" s="227">
        <v>0</v>
      </c>
      <c r="S135" s="228"/>
      <c r="T135" s="228"/>
      <c r="U135" s="228"/>
      <c r="V135" s="221" t="s">
        <v>326</v>
      </c>
      <c r="X135" s="232">
        <v>131</v>
      </c>
    </row>
    <row r="136" spans="2:24" x14ac:dyDescent="0.25">
      <c r="B136" s="162">
        <v>26100008</v>
      </c>
      <c r="C136" s="171" t="s">
        <v>76</v>
      </c>
      <c r="D136" s="236">
        <v>64936.41</v>
      </c>
      <c r="E136" s="229">
        <v>5000</v>
      </c>
      <c r="F136" s="177">
        <v>0</v>
      </c>
      <c r="G136" s="222">
        <v>50</v>
      </c>
      <c r="H136" s="223" t="s">
        <v>296</v>
      </c>
      <c r="I136" s="225" t="s">
        <v>297</v>
      </c>
      <c r="J136" s="226">
        <v>31</v>
      </c>
      <c r="K136" s="222">
        <v>25</v>
      </c>
      <c r="L136" s="222">
        <v>25</v>
      </c>
      <c r="M136" s="222">
        <v>25</v>
      </c>
      <c r="N136" s="222">
        <v>25</v>
      </c>
      <c r="O136" s="243">
        <v>43489</v>
      </c>
      <c r="P136" s="166">
        <v>0</v>
      </c>
      <c r="Q136" s="166">
        <v>0</v>
      </c>
      <c r="R136" s="227">
        <v>0</v>
      </c>
      <c r="S136" s="228"/>
      <c r="T136" s="228"/>
      <c r="U136" s="228"/>
      <c r="V136" s="221" t="s">
        <v>326</v>
      </c>
      <c r="X136" s="232">
        <v>131</v>
      </c>
    </row>
    <row r="137" spans="2:24" x14ac:dyDescent="0.25">
      <c r="B137" s="162">
        <v>26100010</v>
      </c>
      <c r="C137" s="171" t="s">
        <v>77</v>
      </c>
      <c r="D137" s="236">
        <v>74213.040000000008</v>
      </c>
      <c r="E137" s="229">
        <v>0</v>
      </c>
      <c r="F137" s="177">
        <v>0</v>
      </c>
      <c r="G137" s="222">
        <v>30</v>
      </c>
      <c r="H137" s="223" t="s">
        <v>296</v>
      </c>
      <c r="I137" s="225" t="s">
        <v>297</v>
      </c>
      <c r="J137" s="226">
        <v>31</v>
      </c>
      <c r="K137" s="222">
        <v>25</v>
      </c>
      <c r="L137" s="222">
        <v>25</v>
      </c>
      <c r="M137" s="222">
        <v>25</v>
      </c>
      <c r="N137" s="222">
        <v>25</v>
      </c>
      <c r="O137" s="243">
        <v>43489</v>
      </c>
      <c r="P137" s="166">
        <v>0</v>
      </c>
      <c r="Q137" s="166">
        <v>0</v>
      </c>
      <c r="R137" s="227">
        <v>0</v>
      </c>
      <c r="S137" s="228"/>
      <c r="T137" s="228"/>
      <c r="U137" s="228"/>
      <c r="V137" s="221" t="s">
        <v>326</v>
      </c>
      <c r="X137" s="232">
        <v>131</v>
      </c>
    </row>
    <row r="138" spans="2:24" ht="20.25" customHeight="1" x14ac:dyDescent="0.25">
      <c r="B138" s="162">
        <v>26100013</v>
      </c>
      <c r="C138" s="171" t="s">
        <v>78</v>
      </c>
      <c r="D138" s="236">
        <v>705023.88</v>
      </c>
      <c r="E138" s="229">
        <v>0</v>
      </c>
      <c r="F138" s="177">
        <v>0</v>
      </c>
      <c r="G138" s="222">
        <v>12500</v>
      </c>
      <c r="H138" s="223" t="s">
        <v>299</v>
      </c>
      <c r="I138" s="225" t="s">
        <v>297</v>
      </c>
      <c r="J138" s="226">
        <v>31</v>
      </c>
      <c r="K138" s="222">
        <v>25</v>
      </c>
      <c r="L138" s="222">
        <v>25</v>
      </c>
      <c r="M138" s="222">
        <v>25</v>
      </c>
      <c r="N138" s="222">
        <v>25</v>
      </c>
      <c r="O138" s="243">
        <v>43489</v>
      </c>
      <c r="P138" s="166">
        <v>0</v>
      </c>
      <c r="Q138" s="166">
        <v>0</v>
      </c>
      <c r="R138" s="227">
        <v>0</v>
      </c>
      <c r="S138" s="228"/>
      <c r="T138" s="228"/>
      <c r="U138" s="228"/>
      <c r="V138" s="368" t="s">
        <v>325</v>
      </c>
      <c r="X138" s="232">
        <v>455</v>
      </c>
    </row>
    <row r="139" spans="2:24" ht="15.75" customHeight="1" x14ac:dyDescent="0.25">
      <c r="B139" s="162">
        <v>26100016</v>
      </c>
      <c r="C139" s="171" t="s">
        <v>79</v>
      </c>
      <c r="D139" s="236">
        <v>18553.260000000002</v>
      </c>
      <c r="E139" s="229">
        <v>15000</v>
      </c>
      <c r="F139" s="177">
        <v>0</v>
      </c>
      <c r="G139" s="222">
        <v>75</v>
      </c>
      <c r="H139" s="223" t="s">
        <v>296</v>
      </c>
      <c r="I139" s="225" t="s">
        <v>297</v>
      </c>
      <c r="J139" s="226">
        <v>31</v>
      </c>
      <c r="K139" s="222">
        <v>25</v>
      </c>
      <c r="L139" s="222">
        <v>25</v>
      </c>
      <c r="M139" s="222">
        <v>25</v>
      </c>
      <c r="N139" s="222">
        <v>25</v>
      </c>
      <c r="O139" s="243">
        <v>43489</v>
      </c>
      <c r="P139" s="166">
        <v>0</v>
      </c>
      <c r="Q139" s="166">
        <v>0</v>
      </c>
      <c r="R139" s="227">
        <v>0</v>
      </c>
      <c r="S139" s="228"/>
      <c r="T139" s="228"/>
      <c r="U139" s="228"/>
      <c r="V139" s="221" t="s">
        <v>326</v>
      </c>
      <c r="X139" s="232">
        <v>131</v>
      </c>
    </row>
    <row r="140" spans="2:24" x14ac:dyDescent="0.25">
      <c r="B140" s="162">
        <v>27100019</v>
      </c>
      <c r="C140" s="171" t="s">
        <v>80</v>
      </c>
      <c r="D140" s="236">
        <v>7428</v>
      </c>
      <c r="E140" s="229">
        <v>5000</v>
      </c>
      <c r="F140" s="177">
        <v>0</v>
      </c>
      <c r="G140" s="222">
        <v>500</v>
      </c>
      <c r="H140" s="223" t="s">
        <v>296</v>
      </c>
      <c r="I140" s="225" t="s">
        <v>297</v>
      </c>
      <c r="J140" s="226">
        <v>31</v>
      </c>
      <c r="K140" s="222">
        <v>25</v>
      </c>
      <c r="L140" s="222">
        <v>25</v>
      </c>
      <c r="M140" s="222">
        <v>25</v>
      </c>
      <c r="N140" s="222">
        <v>25</v>
      </c>
      <c r="O140" s="243">
        <v>43489</v>
      </c>
      <c r="P140" s="166">
        <v>0</v>
      </c>
      <c r="Q140" s="166">
        <v>0</v>
      </c>
      <c r="R140" s="227">
        <v>0</v>
      </c>
      <c r="S140" s="228"/>
      <c r="T140" s="228"/>
      <c r="U140" s="228"/>
      <c r="V140" s="221" t="s">
        <v>326</v>
      </c>
      <c r="X140" s="232">
        <v>131</v>
      </c>
    </row>
    <row r="141" spans="2:24" x14ac:dyDescent="0.25">
      <c r="B141" s="162">
        <v>27100150</v>
      </c>
      <c r="C141" s="171" t="s">
        <v>81</v>
      </c>
      <c r="D141" s="236">
        <v>52615</v>
      </c>
      <c r="E141" s="229">
        <v>50000</v>
      </c>
      <c r="F141" s="177">
        <v>0</v>
      </c>
      <c r="G141" s="222">
        <v>500</v>
      </c>
      <c r="H141" s="223" t="s">
        <v>296</v>
      </c>
      <c r="I141" s="225" t="s">
        <v>297</v>
      </c>
      <c r="J141" s="226">
        <v>31</v>
      </c>
      <c r="K141" s="222">
        <v>0</v>
      </c>
      <c r="L141" s="222">
        <v>0</v>
      </c>
      <c r="M141" s="222">
        <v>100</v>
      </c>
      <c r="N141" s="222">
        <v>0</v>
      </c>
      <c r="O141" s="243">
        <v>43489</v>
      </c>
      <c r="P141" s="166">
        <v>0</v>
      </c>
      <c r="Q141" s="166">
        <v>0</v>
      </c>
      <c r="R141" s="227">
        <v>0</v>
      </c>
      <c r="S141" s="228"/>
      <c r="T141" s="228"/>
      <c r="U141" s="228"/>
      <c r="V141" s="221" t="s">
        <v>326</v>
      </c>
      <c r="X141" s="232">
        <v>131</v>
      </c>
    </row>
    <row r="142" spans="2:24" x14ac:dyDescent="0.25">
      <c r="B142" s="162">
        <v>27100151</v>
      </c>
      <c r="C142" s="171" t="s">
        <v>82</v>
      </c>
      <c r="D142" s="236">
        <v>1857</v>
      </c>
      <c r="E142" s="229">
        <v>1800</v>
      </c>
      <c r="F142" s="177">
        <v>0</v>
      </c>
      <c r="G142" s="222">
        <v>100</v>
      </c>
      <c r="H142" s="223" t="s">
        <v>296</v>
      </c>
      <c r="I142" s="225" t="s">
        <v>297</v>
      </c>
      <c r="J142" s="226">
        <v>31</v>
      </c>
      <c r="K142" s="222">
        <v>0</v>
      </c>
      <c r="L142" s="222">
        <v>0</v>
      </c>
      <c r="M142" s="222">
        <v>100</v>
      </c>
      <c r="N142" s="222">
        <v>0</v>
      </c>
      <c r="O142" s="243">
        <v>43489</v>
      </c>
      <c r="P142" s="166">
        <v>0</v>
      </c>
      <c r="Q142" s="166">
        <v>0</v>
      </c>
      <c r="R142" s="227">
        <v>0</v>
      </c>
      <c r="S142" s="228"/>
      <c r="T142" s="228"/>
      <c r="U142" s="228"/>
      <c r="V142" s="221" t="s">
        <v>326</v>
      </c>
      <c r="X142" s="232">
        <v>131</v>
      </c>
    </row>
    <row r="143" spans="2:24" x14ac:dyDescent="0.25">
      <c r="B143" s="162">
        <v>27200001</v>
      </c>
      <c r="C143" s="171" t="s">
        <v>83</v>
      </c>
      <c r="D143" s="236">
        <v>19184.28</v>
      </c>
      <c r="E143" s="229">
        <v>0</v>
      </c>
      <c r="F143" s="177">
        <v>0</v>
      </c>
      <c r="G143" s="222">
        <v>10</v>
      </c>
      <c r="H143" s="223" t="s">
        <v>296</v>
      </c>
      <c r="I143" s="225" t="s">
        <v>297</v>
      </c>
      <c r="J143" s="226">
        <v>31</v>
      </c>
      <c r="K143" s="222">
        <v>25</v>
      </c>
      <c r="L143" s="222">
        <v>25</v>
      </c>
      <c r="M143" s="222">
        <v>25</v>
      </c>
      <c r="N143" s="222">
        <v>25</v>
      </c>
      <c r="O143" s="243">
        <v>43489</v>
      </c>
      <c r="P143" s="166">
        <v>0</v>
      </c>
      <c r="Q143" s="166">
        <v>0</v>
      </c>
      <c r="R143" s="227">
        <v>0</v>
      </c>
      <c r="S143" s="228"/>
      <c r="T143" s="228"/>
      <c r="U143" s="228"/>
      <c r="V143" s="221" t="s">
        <v>326</v>
      </c>
      <c r="X143" s="232">
        <v>131</v>
      </c>
    </row>
    <row r="144" spans="2:24" x14ac:dyDescent="0.25">
      <c r="B144" s="162">
        <v>27200002</v>
      </c>
      <c r="C144" s="171" t="s">
        <v>84</v>
      </c>
      <c r="D144" s="236">
        <v>20782.97</v>
      </c>
      <c r="E144" s="229">
        <v>0</v>
      </c>
      <c r="F144" s="177">
        <v>0</v>
      </c>
      <c r="G144" s="222">
        <v>30</v>
      </c>
      <c r="H144" s="222" t="s">
        <v>296</v>
      </c>
      <c r="I144" s="225" t="s">
        <v>297</v>
      </c>
      <c r="J144" s="226">
        <v>31</v>
      </c>
      <c r="K144" s="222">
        <v>25</v>
      </c>
      <c r="L144" s="222">
        <v>25</v>
      </c>
      <c r="M144" s="222">
        <v>25</v>
      </c>
      <c r="N144" s="222">
        <v>25</v>
      </c>
      <c r="O144" s="243">
        <v>43489</v>
      </c>
      <c r="P144" s="166">
        <v>0</v>
      </c>
      <c r="Q144" s="166">
        <v>0</v>
      </c>
      <c r="R144" s="227">
        <v>0</v>
      </c>
      <c r="S144" s="228"/>
      <c r="T144" s="228"/>
      <c r="U144" s="228"/>
      <c r="V144" s="221" t="s">
        <v>326</v>
      </c>
      <c r="X144" s="232">
        <v>131</v>
      </c>
    </row>
    <row r="145" spans="2:24" ht="15.75" customHeight="1" x14ac:dyDescent="0.25">
      <c r="B145" s="162">
        <v>27200007</v>
      </c>
      <c r="C145" s="171" t="s">
        <v>85</v>
      </c>
      <c r="D145" s="236">
        <v>28776.42</v>
      </c>
      <c r="E145" s="229">
        <v>25000</v>
      </c>
      <c r="F145" s="177">
        <v>0</v>
      </c>
      <c r="G145" s="222">
        <v>40</v>
      </c>
      <c r="H145" s="223" t="s">
        <v>296</v>
      </c>
      <c r="I145" s="225" t="s">
        <v>297</v>
      </c>
      <c r="J145" s="226">
        <v>31</v>
      </c>
      <c r="K145" s="222">
        <v>25</v>
      </c>
      <c r="L145" s="222">
        <v>25</v>
      </c>
      <c r="M145" s="222">
        <v>25</v>
      </c>
      <c r="N145" s="222">
        <v>25</v>
      </c>
      <c r="O145" s="243">
        <v>43489</v>
      </c>
      <c r="P145" s="166">
        <v>0</v>
      </c>
      <c r="Q145" s="166">
        <v>0</v>
      </c>
      <c r="R145" s="227">
        <v>0</v>
      </c>
      <c r="S145" s="228"/>
      <c r="T145" s="228"/>
      <c r="U145" s="228"/>
      <c r="V145" s="221" t="s">
        <v>326</v>
      </c>
      <c r="X145" s="232">
        <v>131</v>
      </c>
    </row>
    <row r="146" spans="2:24" ht="15.75" customHeight="1" x14ac:dyDescent="0.25">
      <c r="B146" s="162">
        <v>27200012</v>
      </c>
      <c r="C146" s="171" t="s">
        <v>86</v>
      </c>
      <c r="D146" s="236">
        <v>12789.52</v>
      </c>
      <c r="E146" s="229">
        <v>10000</v>
      </c>
      <c r="F146" s="177">
        <v>0</v>
      </c>
      <c r="G146" s="222">
        <v>35</v>
      </c>
      <c r="H146" s="222" t="s">
        <v>296</v>
      </c>
      <c r="I146" s="225" t="s">
        <v>297</v>
      </c>
      <c r="J146" s="226">
        <v>31</v>
      </c>
      <c r="K146" s="222">
        <v>25</v>
      </c>
      <c r="L146" s="222">
        <v>25</v>
      </c>
      <c r="M146" s="222">
        <v>25</v>
      </c>
      <c r="N146" s="222">
        <v>25</v>
      </c>
      <c r="O146" s="243">
        <v>43489</v>
      </c>
      <c r="P146" s="166">
        <v>0</v>
      </c>
      <c r="Q146" s="166">
        <v>0</v>
      </c>
      <c r="R146" s="227">
        <v>0</v>
      </c>
      <c r="S146" s="228"/>
      <c r="T146" s="228"/>
      <c r="U146" s="228"/>
      <c r="V146" s="221" t="s">
        <v>326</v>
      </c>
      <c r="X146" s="232">
        <v>131</v>
      </c>
    </row>
    <row r="147" spans="2:24" ht="15.75" customHeight="1" x14ac:dyDescent="0.25">
      <c r="B147" s="162">
        <v>27200013</v>
      </c>
      <c r="C147" s="171" t="s">
        <v>87</v>
      </c>
      <c r="D147" s="236">
        <v>17585.59</v>
      </c>
      <c r="E147" s="229">
        <v>15000</v>
      </c>
      <c r="F147" s="177">
        <v>0</v>
      </c>
      <c r="G147" s="222">
        <v>25</v>
      </c>
      <c r="H147" s="222" t="s">
        <v>296</v>
      </c>
      <c r="I147" s="225" t="s">
        <v>297</v>
      </c>
      <c r="J147" s="226">
        <v>31</v>
      </c>
      <c r="K147" s="222">
        <v>25</v>
      </c>
      <c r="L147" s="222">
        <v>25</v>
      </c>
      <c r="M147" s="222">
        <v>25</v>
      </c>
      <c r="N147" s="222">
        <v>25</v>
      </c>
      <c r="O147" s="243">
        <v>43489</v>
      </c>
      <c r="P147" s="166">
        <v>0</v>
      </c>
      <c r="Q147" s="166">
        <v>0</v>
      </c>
      <c r="R147" s="227">
        <v>0</v>
      </c>
      <c r="S147" s="228"/>
      <c r="T147" s="228"/>
      <c r="U147" s="228"/>
      <c r="V147" s="221" t="s">
        <v>326</v>
      </c>
      <c r="X147" s="232">
        <v>131</v>
      </c>
    </row>
    <row r="148" spans="2:24" x14ac:dyDescent="0.25">
      <c r="B148" s="162">
        <v>27200018</v>
      </c>
      <c r="C148" s="171" t="s">
        <v>88</v>
      </c>
      <c r="D148" s="236">
        <v>19184.28</v>
      </c>
      <c r="E148" s="229">
        <v>15000</v>
      </c>
      <c r="F148" s="177">
        <v>0</v>
      </c>
      <c r="G148" s="222">
        <v>30</v>
      </c>
      <c r="H148" s="223" t="s">
        <v>296</v>
      </c>
      <c r="I148" s="225" t="s">
        <v>297</v>
      </c>
      <c r="J148" s="226">
        <v>31</v>
      </c>
      <c r="K148" s="222">
        <v>25</v>
      </c>
      <c r="L148" s="222">
        <v>25</v>
      </c>
      <c r="M148" s="222">
        <v>25</v>
      </c>
      <c r="N148" s="222">
        <v>25</v>
      </c>
      <c r="O148" s="243">
        <v>43489</v>
      </c>
      <c r="P148" s="166">
        <v>0</v>
      </c>
      <c r="Q148" s="166">
        <v>0</v>
      </c>
      <c r="R148" s="227">
        <v>0</v>
      </c>
      <c r="S148" s="228"/>
      <c r="T148" s="228"/>
      <c r="U148" s="228"/>
      <c r="V148" s="221" t="s">
        <v>326</v>
      </c>
      <c r="X148" s="232">
        <v>131</v>
      </c>
    </row>
    <row r="149" spans="2:24" ht="27.75" customHeight="1" x14ac:dyDescent="0.25">
      <c r="B149" s="162">
        <v>27200020</v>
      </c>
      <c r="C149" s="171" t="s">
        <v>89</v>
      </c>
      <c r="D149" s="236">
        <v>41565.94</v>
      </c>
      <c r="E149" s="229">
        <v>35000</v>
      </c>
      <c r="F149" s="177">
        <v>0</v>
      </c>
      <c r="G149" s="222">
        <v>25</v>
      </c>
      <c r="H149" s="223" t="s">
        <v>296</v>
      </c>
      <c r="I149" s="225" t="s">
        <v>297</v>
      </c>
      <c r="J149" s="226">
        <v>31</v>
      </c>
      <c r="K149" s="222">
        <v>25</v>
      </c>
      <c r="L149" s="222">
        <v>25</v>
      </c>
      <c r="M149" s="222">
        <v>25</v>
      </c>
      <c r="N149" s="222">
        <v>25</v>
      </c>
      <c r="O149" s="243">
        <v>43489</v>
      </c>
      <c r="P149" s="166">
        <v>0</v>
      </c>
      <c r="Q149" s="166">
        <v>0</v>
      </c>
      <c r="R149" s="227">
        <v>0</v>
      </c>
      <c r="S149" s="228"/>
      <c r="T149" s="228"/>
      <c r="U149" s="228"/>
      <c r="V149" s="221" t="s">
        <v>326</v>
      </c>
      <c r="X149" s="232">
        <v>131</v>
      </c>
    </row>
    <row r="150" spans="2:24" x14ac:dyDescent="0.25">
      <c r="B150" s="162">
        <v>29100036</v>
      </c>
      <c r="C150" s="172" t="s">
        <v>42</v>
      </c>
      <c r="D150" s="236">
        <v>4649.07</v>
      </c>
      <c r="E150" s="229">
        <v>2000</v>
      </c>
      <c r="F150" s="177">
        <v>0</v>
      </c>
      <c r="G150" s="222">
        <v>10</v>
      </c>
      <c r="H150" s="223" t="s">
        <v>296</v>
      </c>
      <c r="I150" s="225" t="s">
        <v>297</v>
      </c>
      <c r="J150" s="226">
        <v>31</v>
      </c>
      <c r="K150" s="222">
        <v>0</v>
      </c>
      <c r="L150" s="222">
        <v>0</v>
      </c>
      <c r="M150" s="222">
        <v>0</v>
      </c>
      <c r="N150" s="222">
        <v>100</v>
      </c>
      <c r="O150" s="243">
        <v>43489</v>
      </c>
      <c r="P150" s="166">
        <v>0</v>
      </c>
      <c r="Q150" s="166">
        <v>0</v>
      </c>
      <c r="R150" s="227">
        <v>0</v>
      </c>
      <c r="S150" s="228"/>
      <c r="T150" s="228"/>
      <c r="U150" s="228"/>
      <c r="V150" s="221" t="s">
        <v>326</v>
      </c>
      <c r="X150" s="232">
        <v>131</v>
      </c>
    </row>
    <row r="151" spans="2:24" x14ac:dyDescent="0.25">
      <c r="B151" s="162">
        <v>29100123</v>
      </c>
      <c r="C151" s="172" t="s">
        <v>335</v>
      </c>
      <c r="D151" s="236">
        <v>12397.52</v>
      </c>
      <c r="E151" s="229">
        <v>7000</v>
      </c>
      <c r="F151" s="177">
        <v>0</v>
      </c>
      <c r="G151" s="222">
        <v>2</v>
      </c>
      <c r="H151" s="223" t="s">
        <v>296</v>
      </c>
      <c r="I151" s="225" t="s">
        <v>297</v>
      </c>
      <c r="J151" s="226">
        <v>31</v>
      </c>
      <c r="K151" s="222">
        <v>0</v>
      </c>
      <c r="L151" s="222">
        <v>0</v>
      </c>
      <c r="M151" s="222">
        <v>0</v>
      </c>
      <c r="N151" s="222">
        <v>100</v>
      </c>
      <c r="O151" s="243">
        <v>43489</v>
      </c>
      <c r="P151" s="166">
        <v>0</v>
      </c>
      <c r="Q151" s="166">
        <v>0</v>
      </c>
      <c r="R151" s="227">
        <v>0</v>
      </c>
      <c r="S151" s="228"/>
      <c r="T151" s="228"/>
      <c r="U151" s="228"/>
      <c r="V151" s="221" t="s">
        <v>326</v>
      </c>
      <c r="X151" s="232">
        <v>131</v>
      </c>
    </row>
    <row r="152" spans="2:24" x14ac:dyDescent="0.25">
      <c r="B152" s="162">
        <v>29100154</v>
      </c>
      <c r="C152" s="172" t="s">
        <v>154</v>
      </c>
      <c r="D152" s="236">
        <v>15496.900000000001</v>
      </c>
      <c r="E152" s="229">
        <v>0</v>
      </c>
      <c r="F152" s="177">
        <v>0</v>
      </c>
      <c r="G152" s="222">
        <v>20</v>
      </c>
      <c r="H152" s="223" t="s">
        <v>296</v>
      </c>
      <c r="I152" s="225" t="s">
        <v>297</v>
      </c>
      <c r="J152" s="226">
        <v>31</v>
      </c>
      <c r="K152" s="222">
        <v>0</v>
      </c>
      <c r="L152" s="222">
        <v>50</v>
      </c>
      <c r="M152" s="222">
        <v>50</v>
      </c>
      <c r="N152" s="222">
        <v>0</v>
      </c>
      <c r="O152" s="243">
        <v>43489</v>
      </c>
      <c r="P152" s="166">
        <v>0</v>
      </c>
      <c r="Q152" s="166">
        <v>0</v>
      </c>
      <c r="R152" s="227">
        <v>0</v>
      </c>
      <c r="S152" s="228"/>
      <c r="T152" s="228"/>
      <c r="U152" s="228"/>
      <c r="V152" s="221" t="s">
        <v>326</v>
      </c>
      <c r="X152" s="232">
        <v>131</v>
      </c>
    </row>
    <row r="153" spans="2:24" x14ac:dyDescent="0.2">
      <c r="B153" s="162">
        <v>29100189</v>
      </c>
      <c r="C153" s="164" t="s">
        <v>43</v>
      </c>
      <c r="D153" s="236">
        <v>20145.97</v>
      </c>
      <c r="E153" s="229">
        <v>0</v>
      </c>
      <c r="F153" s="177">
        <v>0</v>
      </c>
      <c r="G153" s="222">
        <v>30</v>
      </c>
      <c r="H153" s="223" t="s">
        <v>296</v>
      </c>
      <c r="I153" s="225" t="s">
        <v>297</v>
      </c>
      <c r="J153" s="226">
        <v>31</v>
      </c>
      <c r="K153" s="222">
        <v>0</v>
      </c>
      <c r="L153" s="222">
        <v>50</v>
      </c>
      <c r="M153" s="222">
        <v>0</v>
      </c>
      <c r="N153" s="222">
        <v>50</v>
      </c>
      <c r="O153" s="243">
        <v>43489</v>
      </c>
      <c r="P153" s="166">
        <v>0</v>
      </c>
      <c r="Q153" s="166">
        <v>0</v>
      </c>
      <c r="R153" s="227">
        <v>0</v>
      </c>
      <c r="S153" s="228"/>
      <c r="T153" s="228"/>
      <c r="U153" s="228"/>
      <c r="V153" s="221" t="s">
        <v>326</v>
      </c>
      <c r="X153" s="232">
        <v>131</v>
      </c>
    </row>
    <row r="154" spans="2:24" x14ac:dyDescent="0.2">
      <c r="B154" s="161">
        <v>29100199</v>
      </c>
      <c r="C154" s="164" t="s">
        <v>44</v>
      </c>
      <c r="D154" s="236">
        <v>17046.59</v>
      </c>
      <c r="E154" s="229">
        <v>0</v>
      </c>
      <c r="F154" s="177">
        <v>0</v>
      </c>
      <c r="G154" s="222">
        <v>30</v>
      </c>
      <c r="H154" s="223" t="s">
        <v>296</v>
      </c>
      <c r="I154" s="225" t="s">
        <v>297</v>
      </c>
      <c r="J154" s="226">
        <v>31</v>
      </c>
      <c r="K154" s="222">
        <v>0</v>
      </c>
      <c r="L154" s="222">
        <v>50</v>
      </c>
      <c r="M154" s="222">
        <v>0</v>
      </c>
      <c r="N154" s="222">
        <v>50</v>
      </c>
      <c r="O154" s="243">
        <v>43489</v>
      </c>
      <c r="P154" s="166">
        <v>0</v>
      </c>
      <c r="Q154" s="166">
        <v>0</v>
      </c>
      <c r="R154" s="227">
        <v>0</v>
      </c>
      <c r="S154" s="228"/>
      <c r="T154" s="228"/>
      <c r="U154" s="228"/>
      <c r="V154" s="221" t="s">
        <v>326</v>
      </c>
      <c r="X154" s="232">
        <v>131</v>
      </c>
    </row>
    <row r="155" spans="2:24" x14ac:dyDescent="0.2">
      <c r="B155" s="161">
        <v>29100210</v>
      </c>
      <c r="C155" s="164" t="s">
        <v>155</v>
      </c>
      <c r="D155" s="236">
        <v>6198.76</v>
      </c>
      <c r="E155" s="229">
        <v>0</v>
      </c>
      <c r="F155" s="177">
        <v>0</v>
      </c>
      <c r="G155" s="224">
        <v>30</v>
      </c>
      <c r="H155" s="223" t="s">
        <v>296</v>
      </c>
      <c r="I155" s="225" t="s">
        <v>297</v>
      </c>
      <c r="J155" s="226">
        <v>31</v>
      </c>
      <c r="K155" s="222">
        <v>0</v>
      </c>
      <c r="L155" s="222">
        <v>50</v>
      </c>
      <c r="M155" s="222">
        <v>50</v>
      </c>
      <c r="N155" s="222">
        <v>0</v>
      </c>
      <c r="O155" s="243">
        <v>43489</v>
      </c>
      <c r="P155" s="166">
        <v>0</v>
      </c>
      <c r="Q155" s="166">
        <v>0</v>
      </c>
      <c r="R155" s="227">
        <v>0</v>
      </c>
      <c r="S155" s="228"/>
      <c r="T155" s="228"/>
      <c r="U155" s="228"/>
      <c r="V155" s="221" t="s">
        <v>326</v>
      </c>
      <c r="X155" s="232">
        <v>131</v>
      </c>
    </row>
    <row r="156" spans="2:24" x14ac:dyDescent="0.2">
      <c r="B156" s="161">
        <v>29100242</v>
      </c>
      <c r="C156" s="164" t="s">
        <v>144</v>
      </c>
      <c r="D156" s="236">
        <v>10847.830000000002</v>
      </c>
      <c r="E156" s="229">
        <v>0</v>
      </c>
      <c r="F156" s="177">
        <v>0</v>
      </c>
      <c r="G156" s="224">
        <v>25</v>
      </c>
      <c r="H156" s="223" t="s">
        <v>296</v>
      </c>
      <c r="I156" s="225" t="s">
        <v>297</v>
      </c>
      <c r="J156" s="226">
        <v>31</v>
      </c>
      <c r="K156" s="222">
        <v>0</v>
      </c>
      <c r="L156" s="222">
        <v>50</v>
      </c>
      <c r="M156" s="222">
        <v>50</v>
      </c>
      <c r="N156" s="222">
        <v>0</v>
      </c>
      <c r="O156" s="243">
        <v>43489</v>
      </c>
      <c r="P156" s="166">
        <v>0</v>
      </c>
      <c r="Q156" s="166">
        <v>0</v>
      </c>
      <c r="R156" s="227">
        <v>0</v>
      </c>
      <c r="S156" s="228"/>
      <c r="T156" s="228"/>
      <c r="U156" s="228"/>
      <c r="V156" s="221" t="s">
        <v>326</v>
      </c>
      <c r="X156" s="232">
        <v>131</v>
      </c>
    </row>
    <row r="157" spans="2:24" x14ac:dyDescent="0.2">
      <c r="B157" s="161">
        <v>29100254</v>
      </c>
      <c r="C157" s="164" t="s">
        <v>156</v>
      </c>
      <c r="D157" s="236">
        <v>6198.76</v>
      </c>
      <c r="E157" s="229">
        <v>0</v>
      </c>
      <c r="F157" s="177">
        <v>0</v>
      </c>
      <c r="G157" s="224">
        <v>40</v>
      </c>
      <c r="H157" s="223" t="s">
        <v>296</v>
      </c>
      <c r="I157" s="225" t="s">
        <v>297</v>
      </c>
      <c r="J157" s="226">
        <v>31</v>
      </c>
      <c r="K157" s="222">
        <v>0</v>
      </c>
      <c r="L157" s="222">
        <v>50</v>
      </c>
      <c r="M157" s="222">
        <v>50</v>
      </c>
      <c r="N157" s="222">
        <v>0</v>
      </c>
      <c r="O157" s="243">
        <v>43489</v>
      </c>
      <c r="P157" s="166">
        <v>0</v>
      </c>
      <c r="Q157" s="166">
        <v>0</v>
      </c>
      <c r="R157" s="227">
        <v>0</v>
      </c>
      <c r="S157" s="228"/>
      <c r="T157" s="228"/>
      <c r="U157" s="228"/>
      <c r="V157" s="221" t="s">
        <v>326</v>
      </c>
      <c r="X157" s="232">
        <v>131</v>
      </c>
    </row>
    <row r="158" spans="2:24" x14ac:dyDescent="0.2">
      <c r="B158" s="161">
        <v>29100264</v>
      </c>
      <c r="C158" s="164" t="s">
        <v>145</v>
      </c>
      <c r="D158" s="236">
        <v>13947.21</v>
      </c>
      <c r="E158" s="229">
        <v>8000</v>
      </c>
      <c r="F158" s="177">
        <v>0</v>
      </c>
      <c r="G158" s="224">
        <v>10</v>
      </c>
      <c r="H158" s="223" t="s">
        <v>296</v>
      </c>
      <c r="I158" s="225" t="s">
        <v>297</v>
      </c>
      <c r="J158" s="226">
        <v>31</v>
      </c>
      <c r="K158" s="222">
        <v>0</v>
      </c>
      <c r="L158" s="222">
        <v>0</v>
      </c>
      <c r="M158" s="222">
        <v>0</v>
      </c>
      <c r="N158" s="222">
        <v>100</v>
      </c>
      <c r="O158" s="243">
        <v>43489</v>
      </c>
      <c r="P158" s="166">
        <v>0</v>
      </c>
      <c r="Q158" s="166">
        <v>0</v>
      </c>
      <c r="R158" s="227">
        <v>0</v>
      </c>
      <c r="S158" s="228"/>
      <c r="T158" s="228"/>
      <c r="U158" s="228"/>
      <c r="V158" s="221" t="s">
        <v>326</v>
      </c>
      <c r="X158" s="232">
        <v>131</v>
      </c>
    </row>
    <row r="159" spans="2:24" x14ac:dyDescent="0.2">
      <c r="B159" s="161">
        <v>29100265</v>
      </c>
      <c r="C159" s="164" t="s">
        <v>146</v>
      </c>
      <c r="D159" s="236">
        <v>15496.900000000001</v>
      </c>
      <c r="E159" s="229">
        <v>9000</v>
      </c>
      <c r="F159" s="177">
        <v>0</v>
      </c>
      <c r="G159" s="224">
        <v>10</v>
      </c>
      <c r="H159" s="223" t="s">
        <v>296</v>
      </c>
      <c r="I159" s="225" t="s">
        <v>297</v>
      </c>
      <c r="J159" s="226">
        <v>31</v>
      </c>
      <c r="K159" s="222">
        <v>0</v>
      </c>
      <c r="L159" s="222">
        <v>0</v>
      </c>
      <c r="M159" s="222">
        <v>0</v>
      </c>
      <c r="N159" s="222">
        <v>100</v>
      </c>
      <c r="O159" s="243">
        <v>43489</v>
      </c>
      <c r="P159" s="166">
        <v>0</v>
      </c>
      <c r="Q159" s="166">
        <v>0</v>
      </c>
      <c r="R159" s="227">
        <v>0</v>
      </c>
      <c r="S159" s="228"/>
      <c r="T159" s="228"/>
      <c r="U159" s="228"/>
      <c r="V159" s="221" t="s">
        <v>326</v>
      </c>
      <c r="X159" s="232">
        <v>131</v>
      </c>
    </row>
    <row r="160" spans="2:24" x14ac:dyDescent="0.2">
      <c r="B160" s="161">
        <v>29100272</v>
      </c>
      <c r="C160" s="164" t="s">
        <v>147</v>
      </c>
      <c r="D160" s="236">
        <v>30993.800000000003</v>
      </c>
      <c r="E160" s="229">
        <v>0</v>
      </c>
      <c r="F160" s="177">
        <v>0</v>
      </c>
      <c r="G160" s="224">
        <v>5</v>
      </c>
      <c r="H160" s="223" t="s">
        <v>296</v>
      </c>
      <c r="I160" s="225" t="s">
        <v>297</v>
      </c>
      <c r="J160" s="226">
        <v>31</v>
      </c>
      <c r="K160" s="222">
        <v>0</v>
      </c>
      <c r="L160" s="222">
        <v>0</v>
      </c>
      <c r="M160" s="222">
        <v>0</v>
      </c>
      <c r="N160" s="222">
        <v>100</v>
      </c>
      <c r="O160" s="243">
        <v>43489</v>
      </c>
      <c r="P160" s="166">
        <v>0</v>
      </c>
      <c r="Q160" s="166">
        <v>0</v>
      </c>
      <c r="R160" s="227">
        <v>0</v>
      </c>
      <c r="S160" s="228"/>
      <c r="T160" s="228"/>
      <c r="U160" s="228"/>
      <c r="V160" s="221" t="s">
        <v>326</v>
      </c>
      <c r="X160" s="232">
        <v>131</v>
      </c>
    </row>
    <row r="161" spans="2:24" x14ac:dyDescent="0.2">
      <c r="B161" s="161">
        <v>29100280</v>
      </c>
      <c r="C161" s="164" t="s">
        <v>148</v>
      </c>
      <c r="D161" s="236">
        <v>1549.69</v>
      </c>
      <c r="E161" s="229">
        <v>0</v>
      </c>
      <c r="F161" s="177">
        <v>0</v>
      </c>
      <c r="G161" s="224">
        <v>15</v>
      </c>
      <c r="H161" s="223" t="s">
        <v>296</v>
      </c>
      <c r="I161" s="225" t="s">
        <v>297</v>
      </c>
      <c r="J161" s="226">
        <v>31</v>
      </c>
      <c r="K161" s="222">
        <v>0</v>
      </c>
      <c r="L161" s="222">
        <v>50</v>
      </c>
      <c r="M161" s="222">
        <v>0</v>
      </c>
      <c r="N161" s="222">
        <v>50</v>
      </c>
      <c r="O161" s="243">
        <v>43489</v>
      </c>
      <c r="P161" s="166">
        <v>0</v>
      </c>
      <c r="Q161" s="166">
        <v>0</v>
      </c>
      <c r="R161" s="227">
        <v>0</v>
      </c>
      <c r="S161" s="228"/>
      <c r="T161" s="228"/>
      <c r="U161" s="228"/>
      <c r="V161" s="221" t="s">
        <v>326</v>
      </c>
      <c r="X161" s="232">
        <v>131</v>
      </c>
    </row>
    <row r="162" spans="2:24" x14ac:dyDescent="0.25">
      <c r="B162" s="167">
        <v>29200005</v>
      </c>
      <c r="C162" s="171" t="s">
        <v>284</v>
      </c>
      <c r="D162" s="236">
        <v>2240.85</v>
      </c>
      <c r="E162" s="229">
        <v>0</v>
      </c>
      <c r="F162" s="177">
        <v>0</v>
      </c>
      <c r="G162" s="245">
        <v>15</v>
      </c>
      <c r="H162" s="166" t="s">
        <v>296</v>
      </c>
      <c r="I162" s="225" t="s">
        <v>297</v>
      </c>
      <c r="J162" s="226">
        <v>31</v>
      </c>
      <c r="K162" s="244">
        <v>15</v>
      </c>
      <c r="L162" s="244">
        <v>40</v>
      </c>
      <c r="M162" s="244">
        <v>30</v>
      </c>
      <c r="N162" s="244">
        <v>15</v>
      </c>
      <c r="O162" s="243">
        <v>43489</v>
      </c>
      <c r="P162" s="166">
        <v>0</v>
      </c>
      <c r="Q162" s="166">
        <v>0</v>
      </c>
      <c r="R162" s="227">
        <v>0</v>
      </c>
      <c r="S162" s="228"/>
      <c r="T162" s="228"/>
      <c r="U162" s="228"/>
      <c r="V162" s="221" t="s">
        <v>326</v>
      </c>
      <c r="X162" s="232">
        <v>131</v>
      </c>
    </row>
    <row r="163" spans="2:24" x14ac:dyDescent="0.25">
      <c r="B163" s="167">
        <v>29200007</v>
      </c>
      <c r="C163" s="171" t="s">
        <v>285</v>
      </c>
      <c r="D163" s="236">
        <v>2240.85</v>
      </c>
      <c r="E163" s="229">
        <v>2000</v>
      </c>
      <c r="F163" s="177">
        <v>0</v>
      </c>
      <c r="G163" s="245">
        <v>15</v>
      </c>
      <c r="H163" s="166" t="s">
        <v>296</v>
      </c>
      <c r="I163" s="225" t="s">
        <v>297</v>
      </c>
      <c r="J163" s="226">
        <v>31</v>
      </c>
      <c r="K163" s="244">
        <v>15</v>
      </c>
      <c r="L163" s="244">
        <v>40</v>
      </c>
      <c r="M163" s="244">
        <v>30</v>
      </c>
      <c r="N163" s="244">
        <v>15</v>
      </c>
      <c r="O163" s="243">
        <v>43489</v>
      </c>
      <c r="P163" s="166">
        <v>0</v>
      </c>
      <c r="Q163" s="166">
        <v>0</v>
      </c>
      <c r="R163" s="227">
        <v>0</v>
      </c>
      <c r="S163" s="228"/>
      <c r="T163" s="228"/>
      <c r="U163" s="228"/>
      <c r="V163" s="221" t="s">
        <v>326</v>
      </c>
      <c r="X163" s="232">
        <v>131</v>
      </c>
    </row>
    <row r="164" spans="2:24" x14ac:dyDescent="0.25">
      <c r="B164" s="167">
        <v>29200008</v>
      </c>
      <c r="C164" s="171" t="s">
        <v>286</v>
      </c>
      <c r="D164" s="236">
        <v>2240.85</v>
      </c>
      <c r="E164" s="229">
        <v>2000</v>
      </c>
      <c r="F164" s="177">
        <v>0</v>
      </c>
      <c r="G164" s="245">
        <v>10</v>
      </c>
      <c r="H164" s="166" t="s">
        <v>296</v>
      </c>
      <c r="I164" s="225" t="s">
        <v>297</v>
      </c>
      <c r="J164" s="226">
        <v>31</v>
      </c>
      <c r="K164" s="244">
        <v>15</v>
      </c>
      <c r="L164" s="244">
        <v>40</v>
      </c>
      <c r="M164" s="244">
        <v>30</v>
      </c>
      <c r="N164" s="244">
        <v>15</v>
      </c>
      <c r="O164" s="243">
        <v>43489</v>
      </c>
      <c r="P164" s="166">
        <v>0</v>
      </c>
      <c r="Q164" s="166">
        <v>0</v>
      </c>
      <c r="R164" s="227">
        <v>0</v>
      </c>
      <c r="S164" s="228"/>
      <c r="T164" s="228"/>
      <c r="U164" s="228"/>
      <c r="V164" s="221" t="s">
        <v>326</v>
      </c>
      <c r="X164" s="232">
        <v>131</v>
      </c>
    </row>
    <row r="165" spans="2:24" x14ac:dyDescent="0.25">
      <c r="B165" s="167">
        <v>29200012</v>
      </c>
      <c r="C165" s="171" t="s">
        <v>287</v>
      </c>
      <c r="D165" s="236">
        <v>2240.85</v>
      </c>
      <c r="E165" s="229">
        <v>2000</v>
      </c>
      <c r="F165" s="177">
        <v>0</v>
      </c>
      <c r="G165" s="245">
        <v>30</v>
      </c>
      <c r="H165" s="166" t="s">
        <v>296</v>
      </c>
      <c r="I165" s="225" t="s">
        <v>297</v>
      </c>
      <c r="J165" s="226">
        <v>31</v>
      </c>
      <c r="K165" s="244">
        <v>15</v>
      </c>
      <c r="L165" s="244">
        <v>40</v>
      </c>
      <c r="M165" s="244">
        <v>30</v>
      </c>
      <c r="N165" s="244">
        <v>15</v>
      </c>
      <c r="O165" s="243">
        <v>43489</v>
      </c>
      <c r="P165" s="166">
        <v>0</v>
      </c>
      <c r="Q165" s="166">
        <v>0</v>
      </c>
      <c r="R165" s="227">
        <v>0</v>
      </c>
      <c r="S165" s="228"/>
      <c r="T165" s="228"/>
      <c r="U165" s="228"/>
      <c r="V165" s="221" t="s">
        <v>326</v>
      </c>
      <c r="X165" s="232">
        <v>131</v>
      </c>
    </row>
    <row r="166" spans="2:24" x14ac:dyDescent="0.25">
      <c r="B166" s="167">
        <v>29200014</v>
      </c>
      <c r="C166" s="171" t="s">
        <v>288</v>
      </c>
      <c r="D166" s="236">
        <v>2240.85</v>
      </c>
      <c r="E166" s="229">
        <v>2000</v>
      </c>
      <c r="F166" s="177">
        <v>0</v>
      </c>
      <c r="G166" s="245">
        <v>9</v>
      </c>
      <c r="H166" s="166" t="s">
        <v>296</v>
      </c>
      <c r="I166" s="225" t="s">
        <v>297</v>
      </c>
      <c r="J166" s="226">
        <v>31</v>
      </c>
      <c r="K166" s="244">
        <v>15</v>
      </c>
      <c r="L166" s="244">
        <v>40</v>
      </c>
      <c r="M166" s="244">
        <v>30</v>
      </c>
      <c r="N166" s="244">
        <v>15</v>
      </c>
      <c r="O166" s="243">
        <v>43489</v>
      </c>
      <c r="P166" s="166">
        <v>0</v>
      </c>
      <c r="Q166" s="166">
        <v>0</v>
      </c>
      <c r="R166" s="227">
        <v>0</v>
      </c>
      <c r="S166" s="228"/>
      <c r="T166" s="228"/>
      <c r="U166" s="228"/>
      <c r="V166" s="221" t="s">
        <v>326</v>
      </c>
      <c r="X166" s="232">
        <v>131</v>
      </c>
    </row>
    <row r="167" spans="2:24" x14ac:dyDescent="0.25">
      <c r="B167" s="167">
        <v>29200018</v>
      </c>
      <c r="C167" s="171" t="s">
        <v>289</v>
      </c>
      <c r="D167" s="236">
        <v>2240.85</v>
      </c>
      <c r="E167" s="229">
        <v>2000</v>
      </c>
      <c r="F167" s="177">
        <v>0</v>
      </c>
      <c r="G167" s="245">
        <v>10</v>
      </c>
      <c r="H167" s="166" t="s">
        <v>296</v>
      </c>
      <c r="I167" s="225" t="s">
        <v>297</v>
      </c>
      <c r="J167" s="226">
        <v>31</v>
      </c>
      <c r="K167" s="244">
        <v>15</v>
      </c>
      <c r="L167" s="244">
        <v>40</v>
      </c>
      <c r="M167" s="244">
        <v>30</v>
      </c>
      <c r="N167" s="244">
        <v>15</v>
      </c>
      <c r="O167" s="243">
        <v>43489</v>
      </c>
      <c r="P167" s="166">
        <v>0</v>
      </c>
      <c r="Q167" s="166">
        <v>0</v>
      </c>
      <c r="R167" s="227">
        <v>0</v>
      </c>
      <c r="S167" s="228"/>
      <c r="T167" s="228"/>
      <c r="U167" s="228"/>
      <c r="V167" s="221" t="s">
        <v>326</v>
      </c>
      <c r="X167" s="232">
        <v>131</v>
      </c>
    </row>
    <row r="168" spans="2:24" x14ac:dyDescent="0.25">
      <c r="B168" s="167">
        <v>29200019</v>
      </c>
      <c r="C168" s="171" t="s">
        <v>290</v>
      </c>
      <c r="D168" s="236">
        <v>2240.85</v>
      </c>
      <c r="E168" s="229">
        <v>2000</v>
      </c>
      <c r="F168" s="177">
        <v>0</v>
      </c>
      <c r="G168" s="245">
        <v>10</v>
      </c>
      <c r="H168" s="166" t="s">
        <v>296</v>
      </c>
      <c r="I168" s="225" t="s">
        <v>297</v>
      </c>
      <c r="J168" s="226">
        <v>31</v>
      </c>
      <c r="K168" s="244">
        <v>15</v>
      </c>
      <c r="L168" s="244">
        <v>40</v>
      </c>
      <c r="M168" s="244">
        <v>30</v>
      </c>
      <c r="N168" s="244">
        <v>15</v>
      </c>
      <c r="O168" s="243">
        <v>43489</v>
      </c>
      <c r="P168" s="166">
        <v>0</v>
      </c>
      <c r="Q168" s="166">
        <v>0</v>
      </c>
      <c r="R168" s="227">
        <v>0</v>
      </c>
      <c r="S168" s="228"/>
      <c r="T168" s="228"/>
      <c r="U168" s="228"/>
      <c r="V168" s="221" t="s">
        <v>326</v>
      </c>
      <c r="X168" s="232">
        <v>131</v>
      </c>
    </row>
    <row r="169" spans="2:24" x14ac:dyDescent="0.25">
      <c r="B169" s="167">
        <v>29200020</v>
      </c>
      <c r="C169" s="171" t="s">
        <v>294</v>
      </c>
      <c r="D169" s="236">
        <v>2240.85</v>
      </c>
      <c r="E169" s="229">
        <v>2000</v>
      </c>
      <c r="F169" s="177">
        <v>0</v>
      </c>
      <c r="G169" s="245">
        <v>10</v>
      </c>
      <c r="H169" s="166" t="s">
        <v>296</v>
      </c>
      <c r="I169" s="225" t="s">
        <v>297</v>
      </c>
      <c r="J169" s="226">
        <v>31</v>
      </c>
      <c r="K169" s="244">
        <v>15</v>
      </c>
      <c r="L169" s="244">
        <v>40</v>
      </c>
      <c r="M169" s="244">
        <v>30</v>
      </c>
      <c r="N169" s="244">
        <v>15</v>
      </c>
      <c r="O169" s="243">
        <v>43489</v>
      </c>
      <c r="P169" s="166">
        <v>0</v>
      </c>
      <c r="Q169" s="166">
        <v>0</v>
      </c>
      <c r="R169" s="227">
        <v>0</v>
      </c>
      <c r="S169" s="228"/>
      <c r="T169" s="228"/>
      <c r="U169" s="228"/>
      <c r="V169" s="221" t="s">
        <v>326</v>
      </c>
      <c r="X169" s="232">
        <v>131</v>
      </c>
    </row>
    <row r="170" spans="2:24" x14ac:dyDescent="0.25">
      <c r="B170" s="167">
        <v>29200022</v>
      </c>
      <c r="C170" s="171" t="s">
        <v>291</v>
      </c>
      <c r="D170" s="236">
        <v>2240.85</v>
      </c>
      <c r="E170" s="229">
        <v>2000</v>
      </c>
      <c r="F170" s="177">
        <v>0</v>
      </c>
      <c r="G170" s="245">
        <v>10</v>
      </c>
      <c r="H170" s="166" t="s">
        <v>296</v>
      </c>
      <c r="I170" s="225" t="s">
        <v>297</v>
      </c>
      <c r="J170" s="226">
        <v>31</v>
      </c>
      <c r="K170" s="244">
        <v>15</v>
      </c>
      <c r="L170" s="244">
        <v>40</v>
      </c>
      <c r="M170" s="244">
        <v>30</v>
      </c>
      <c r="N170" s="244">
        <v>15</v>
      </c>
      <c r="O170" s="243">
        <v>43489</v>
      </c>
      <c r="P170" s="166">
        <v>0</v>
      </c>
      <c r="Q170" s="166">
        <v>0</v>
      </c>
      <c r="R170" s="227">
        <v>0</v>
      </c>
      <c r="S170" s="228"/>
      <c r="T170" s="228"/>
      <c r="U170" s="228"/>
      <c r="V170" s="221" t="s">
        <v>326</v>
      </c>
      <c r="X170" s="232">
        <v>131</v>
      </c>
    </row>
    <row r="171" spans="2:24" x14ac:dyDescent="0.25">
      <c r="B171" s="167">
        <v>29200024</v>
      </c>
      <c r="C171" s="171" t="s">
        <v>292</v>
      </c>
      <c r="D171" s="236">
        <v>2240.85</v>
      </c>
      <c r="E171" s="229">
        <v>0</v>
      </c>
      <c r="F171" s="177">
        <v>0</v>
      </c>
      <c r="G171" s="245">
        <v>25</v>
      </c>
      <c r="H171" s="166" t="s">
        <v>296</v>
      </c>
      <c r="I171" s="225" t="s">
        <v>297</v>
      </c>
      <c r="J171" s="226">
        <v>31</v>
      </c>
      <c r="K171" s="244">
        <v>15</v>
      </c>
      <c r="L171" s="244">
        <v>40</v>
      </c>
      <c r="M171" s="244">
        <v>30</v>
      </c>
      <c r="N171" s="244">
        <v>15</v>
      </c>
      <c r="O171" s="243">
        <v>43489</v>
      </c>
      <c r="P171" s="166">
        <v>0</v>
      </c>
      <c r="Q171" s="166">
        <v>0</v>
      </c>
      <c r="R171" s="227">
        <v>0</v>
      </c>
      <c r="S171" s="228"/>
      <c r="T171" s="228"/>
      <c r="U171" s="228"/>
      <c r="V171" s="221" t="s">
        <v>326</v>
      </c>
      <c r="X171" s="232">
        <v>131</v>
      </c>
    </row>
    <row r="172" spans="2:24" x14ac:dyDescent="0.25">
      <c r="B172" s="167">
        <v>29200032</v>
      </c>
      <c r="C172" s="171" t="s">
        <v>293</v>
      </c>
      <c r="D172" s="236">
        <v>2240.85</v>
      </c>
      <c r="E172" s="229">
        <v>0</v>
      </c>
      <c r="F172" s="177">
        <v>0</v>
      </c>
      <c r="G172" s="245">
        <v>12</v>
      </c>
      <c r="H172" s="166" t="s">
        <v>296</v>
      </c>
      <c r="I172" s="225" t="s">
        <v>297</v>
      </c>
      <c r="J172" s="226">
        <v>31</v>
      </c>
      <c r="K172" s="244">
        <v>15</v>
      </c>
      <c r="L172" s="244">
        <v>40</v>
      </c>
      <c r="M172" s="244">
        <v>30</v>
      </c>
      <c r="N172" s="244">
        <v>15</v>
      </c>
      <c r="O172" s="243">
        <v>43489</v>
      </c>
      <c r="P172" s="166">
        <v>0</v>
      </c>
      <c r="Q172" s="166">
        <v>0</v>
      </c>
      <c r="R172" s="227">
        <v>0</v>
      </c>
      <c r="S172" s="228"/>
      <c r="T172" s="228"/>
      <c r="U172" s="228"/>
      <c r="V172" s="221" t="s">
        <v>326</v>
      </c>
      <c r="X172" s="232">
        <v>131</v>
      </c>
    </row>
    <row r="173" spans="2:24" ht="17.25" customHeight="1" x14ac:dyDescent="0.25">
      <c r="B173" s="167">
        <v>29200036</v>
      </c>
      <c r="C173" s="171" t="s">
        <v>332</v>
      </c>
      <c r="D173" s="236">
        <v>20167.650000000001</v>
      </c>
      <c r="E173" s="229">
        <v>10000</v>
      </c>
      <c r="F173" s="177">
        <v>0</v>
      </c>
      <c r="G173" s="245">
        <v>100</v>
      </c>
      <c r="H173" s="166" t="s">
        <v>296</v>
      </c>
      <c r="I173" s="225" t="s">
        <v>297</v>
      </c>
      <c r="J173" s="226">
        <v>31</v>
      </c>
      <c r="K173" s="244">
        <v>15</v>
      </c>
      <c r="L173" s="244">
        <v>40</v>
      </c>
      <c r="M173" s="244">
        <v>30</v>
      </c>
      <c r="N173" s="244">
        <v>15</v>
      </c>
      <c r="O173" s="243">
        <v>43489</v>
      </c>
      <c r="P173" s="166">
        <v>0</v>
      </c>
      <c r="Q173" s="166">
        <v>0</v>
      </c>
      <c r="R173" s="227">
        <v>0</v>
      </c>
      <c r="S173" s="228"/>
      <c r="T173" s="228"/>
      <c r="U173" s="228"/>
      <c r="V173" s="221" t="s">
        <v>326</v>
      </c>
      <c r="X173" s="232">
        <v>131</v>
      </c>
    </row>
    <row r="174" spans="2:24" x14ac:dyDescent="0.25">
      <c r="B174" s="167">
        <v>29300001</v>
      </c>
      <c r="C174" s="171" t="s">
        <v>237</v>
      </c>
      <c r="D174" s="236">
        <v>2422.56</v>
      </c>
      <c r="E174" s="229">
        <v>2000</v>
      </c>
      <c r="F174" s="177">
        <v>0</v>
      </c>
      <c r="G174" s="245">
        <v>10</v>
      </c>
      <c r="H174" s="166" t="s">
        <v>296</v>
      </c>
      <c r="I174" s="225" t="s">
        <v>297</v>
      </c>
      <c r="J174" s="226">
        <v>31</v>
      </c>
      <c r="K174" s="244">
        <v>15</v>
      </c>
      <c r="L174" s="244">
        <v>40</v>
      </c>
      <c r="M174" s="244">
        <v>30</v>
      </c>
      <c r="N174" s="244">
        <v>15</v>
      </c>
      <c r="O174" s="243">
        <v>43489</v>
      </c>
      <c r="P174" s="166">
        <v>0</v>
      </c>
      <c r="Q174" s="166">
        <v>0</v>
      </c>
      <c r="R174" s="227">
        <v>0</v>
      </c>
      <c r="S174" s="228"/>
      <c r="T174" s="228"/>
      <c r="U174" s="228"/>
      <c r="V174" s="221" t="s">
        <v>326</v>
      </c>
      <c r="X174" s="232">
        <v>131</v>
      </c>
    </row>
    <row r="175" spans="2:24" x14ac:dyDescent="0.25">
      <c r="B175" s="167">
        <v>29300003</v>
      </c>
      <c r="C175" s="171" t="s">
        <v>238</v>
      </c>
      <c r="D175" s="236">
        <v>1211.28</v>
      </c>
      <c r="E175" s="229">
        <v>1000</v>
      </c>
      <c r="F175" s="177">
        <v>0</v>
      </c>
      <c r="G175" s="245">
        <v>10</v>
      </c>
      <c r="H175" s="166" t="s">
        <v>296</v>
      </c>
      <c r="I175" s="225" t="s">
        <v>297</v>
      </c>
      <c r="J175" s="226">
        <v>31</v>
      </c>
      <c r="K175" s="244">
        <v>15</v>
      </c>
      <c r="L175" s="244">
        <v>40</v>
      </c>
      <c r="M175" s="244">
        <v>30</v>
      </c>
      <c r="N175" s="244">
        <v>15</v>
      </c>
      <c r="O175" s="243">
        <v>43489</v>
      </c>
      <c r="P175" s="166">
        <v>0</v>
      </c>
      <c r="Q175" s="166">
        <v>0</v>
      </c>
      <c r="R175" s="227">
        <v>0</v>
      </c>
      <c r="S175" s="228"/>
      <c r="T175" s="228"/>
      <c r="U175" s="228"/>
      <c r="V175" s="221" t="s">
        <v>326</v>
      </c>
      <c r="X175" s="232">
        <v>131</v>
      </c>
    </row>
    <row r="176" spans="2:24" x14ac:dyDescent="0.25">
      <c r="B176" s="167">
        <v>29300004</v>
      </c>
      <c r="C176" s="171" t="s">
        <v>239</v>
      </c>
      <c r="D176" s="236">
        <v>1211.28</v>
      </c>
      <c r="E176" s="229">
        <v>1000</v>
      </c>
      <c r="F176" s="177">
        <v>0</v>
      </c>
      <c r="G176" s="245">
        <v>10</v>
      </c>
      <c r="H176" s="166" t="s">
        <v>296</v>
      </c>
      <c r="I176" s="225" t="s">
        <v>297</v>
      </c>
      <c r="J176" s="226">
        <v>31</v>
      </c>
      <c r="K176" s="244">
        <v>15</v>
      </c>
      <c r="L176" s="244">
        <v>40</v>
      </c>
      <c r="M176" s="244">
        <v>30</v>
      </c>
      <c r="N176" s="244">
        <v>15</v>
      </c>
      <c r="O176" s="243">
        <v>43489</v>
      </c>
      <c r="P176" s="166">
        <v>0</v>
      </c>
      <c r="Q176" s="166">
        <v>0</v>
      </c>
      <c r="R176" s="227">
        <v>0</v>
      </c>
      <c r="S176" s="228"/>
      <c r="T176" s="228"/>
      <c r="U176" s="228"/>
      <c r="V176" s="221" t="s">
        <v>326</v>
      </c>
      <c r="X176" s="232">
        <v>131</v>
      </c>
    </row>
    <row r="177" spans="2:24" x14ac:dyDescent="0.25">
      <c r="B177" s="168">
        <v>29300007</v>
      </c>
      <c r="C177" s="171" t="s">
        <v>240</v>
      </c>
      <c r="D177" s="238">
        <v>1211.28</v>
      </c>
      <c r="E177" s="229">
        <v>1000</v>
      </c>
      <c r="F177" s="177">
        <v>0</v>
      </c>
      <c r="G177" s="245">
        <v>10</v>
      </c>
      <c r="H177" s="166" t="s">
        <v>296</v>
      </c>
      <c r="I177" s="225" t="s">
        <v>297</v>
      </c>
      <c r="J177" s="226">
        <v>31</v>
      </c>
      <c r="K177" s="244">
        <v>15</v>
      </c>
      <c r="L177" s="244">
        <v>40</v>
      </c>
      <c r="M177" s="244">
        <v>30</v>
      </c>
      <c r="N177" s="244">
        <v>15</v>
      </c>
      <c r="O177" s="243">
        <v>43489</v>
      </c>
      <c r="P177" s="166">
        <v>0</v>
      </c>
      <c r="Q177" s="166">
        <v>0</v>
      </c>
      <c r="R177" s="227">
        <v>0</v>
      </c>
      <c r="S177" s="228"/>
      <c r="T177" s="228"/>
      <c r="U177" s="228"/>
      <c r="V177" s="221" t="s">
        <v>326</v>
      </c>
      <c r="X177" s="232">
        <v>131</v>
      </c>
    </row>
    <row r="178" spans="2:24" x14ac:dyDescent="0.25">
      <c r="B178" s="168">
        <v>29300012</v>
      </c>
      <c r="C178" s="171" t="s">
        <v>245</v>
      </c>
      <c r="D178" s="238">
        <v>1211.28</v>
      </c>
      <c r="E178" s="229">
        <v>1000</v>
      </c>
      <c r="F178" s="177">
        <v>0</v>
      </c>
      <c r="G178" s="245">
        <v>100</v>
      </c>
      <c r="H178" s="166" t="s">
        <v>301</v>
      </c>
      <c r="I178" s="225" t="s">
        <v>297</v>
      </c>
      <c r="J178" s="226">
        <v>31</v>
      </c>
      <c r="K178" s="244">
        <v>15</v>
      </c>
      <c r="L178" s="244">
        <v>40</v>
      </c>
      <c r="M178" s="244">
        <v>30</v>
      </c>
      <c r="N178" s="244">
        <v>15</v>
      </c>
      <c r="O178" s="243">
        <v>43489</v>
      </c>
      <c r="P178" s="166">
        <v>0</v>
      </c>
      <c r="Q178" s="166">
        <v>0</v>
      </c>
      <c r="R178" s="227">
        <v>0</v>
      </c>
      <c r="S178" s="228"/>
      <c r="T178" s="228"/>
      <c r="U178" s="228"/>
      <c r="V178" s="221" t="s">
        <v>326</v>
      </c>
      <c r="X178" s="232">
        <v>125</v>
      </c>
    </row>
    <row r="179" spans="2:24" x14ac:dyDescent="0.25">
      <c r="B179" s="167">
        <v>29300013</v>
      </c>
      <c r="C179" s="171" t="s">
        <v>241</v>
      </c>
      <c r="D179" s="236">
        <v>28263.199999999997</v>
      </c>
      <c r="E179" s="229">
        <v>20000</v>
      </c>
      <c r="F179" s="177">
        <v>0</v>
      </c>
      <c r="G179" s="245">
        <v>100</v>
      </c>
      <c r="H179" s="166" t="s">
        <v>296</v>
      </c>
      <c r="I179" s="225" t="s">
        <v>297</v>
      </c>
      <c r="J179" s="226">
        <v>31</v>
      </c>
      <c r="K179" s="244">
        <v>15</v>
      </c>
      <c r="L179" s="244">
        <v>40</v>
      </c>
      <c r="M179" s="244">
        <v>30</v>
      </c>
      <c r="N179" s="244">
        <v>15</v>
      </c>
      <c r="O179" s="243">
        <v>43489</v>
      </c>
      <c r="P179" s="166">
        <v>0</v>
      </c>
      <c r="Q179" s="166">
        <v>0</v>
      </c>
      <c r="R179" s="227">
        <v>0</v>
      </c>
      <c r="S179" s="228"/>
      <c r="T179" s="228"/>
      <c r="U179" s="228"/>
      <c r="V179" s="221" t="s">
        <v>326</v>
      </c>
      <c r="X179" s="232">
        <v>131</v>
      </c>
    </row>
    <row r="180" spans="2:24" x14ac:dyDescent="0.25">
      <c r="B180" s="167">
        <v>29300014</v>
      </c>
      <c r="C180" s="171" t="s">
        <v>246</v>
      </c>
      <c r="D180" s="236">
        <v>1211.28</v>
      </c>
      <c r="E180" s="229">
        <v>1000</v>
      </c>
      <c r="F180" s="177">
        <v>0</v>
      </c>
      <c r="G180" s="245">
        <v>15</v>
      </c>
      <c r="H180" s="166" t="s">
        <v>296</v>
      </c>
      <c r="I180" s="225" t="s">
        <v>297</v>
      </c>
      <c r="J180" s="226">
        <v>31</v>
      </c>
      <c r="K180" s="244">
        <v>15</v>
      </c>
      <c r="L180" s="244">
        <v>40</v>
      </c>
      <c r="M180" s="244">
        <v>30</v>
      </c>
      <c r="N180" s="244">
        <v>15</v>
      </c>
      <c r="O180" s="243">
        <v>43489</v>
      </c>
      <c r="P180" s="166">
        <v>0</v>
      </c>
      <c r="Q180" s="166">
        <v>0</v>
      </c>
      <c r="R180" s="227">
        <v>0</v>
      </c>
      <c r="S180" s="228"/>
      <c r="T180" s="228"/>
      <c r="U180" s="228"/>
      <c r="V180" s="221" t="s">
        <v>326</v>
      </c>
      <c r="X180" s="232">
        <v>131</v>
      </c>
    </row>
    <row r="181" spans="2:24" x14ac:dyDescent="0.25">
      <c r="B181" s="167">
        <v>29300015</v>
      </c>
      <c r="C181" s="171" t="s">
        <v>242</v>
      </c>
      <c r="D181" s="236">
        <v>1211.28</v>
      </c>
      <c r="E181" s="229">
        <v>1000</v>
      </c>
      <c r="F181" s="177">
        <v>0</v>
      </c>
      <c r="G181" s="245">
        <v>15</v>
      </c>
      <c r="H181" s="166" t="s">
        <v>296</v>
      </c>
      <c r="I181" s="225" t="s">
        <v>297</v>
      </c>
      <c r="J181" s="226">
        <v>31</v>
      </c>
      <c r="K181" s="244">
        <v>15</v>
      </c>
      <c r="L181" s="244">
        <v>40</v>
      </c>
      <c r="M181" s="244">
        <v>30</v>
      </c>
      <c r="N181" s="244">
        <v>15</v>
      </c>
      <c r="O181" s="243">
        <v>43489</v>
      </c>
      <c r="P181" s="166">
        <v>0</v>
      </c>
      <c r="Q181" s="166">
        <v>0</v>
      </c>
      <c r="R181" s="227">
        <v>0</v>
      </c>
      <c r="S181" s="228"/>
      <c r="T181" s="228"/>
      <c r="U181" s="228"/>
      <c r="V181" s="221" t="s">
        <v>326</v>
      </c>
      <c r="X181" s="232">
        <v>131</v>
      </c>
    </row>
    <row r="182" spans="2:24" x14ac:dyDescent="0.25">
      <c r="B182" s="167">
        <v>29300016</v>
      </c>
      <c r="C182" s="171" t="s">
        <v>243</v>
      </c>
      <c r="D182" s="236">
        <v>1211.28</v>
      </c>
      <c r="E182" s="229">
        <v>1000</v>
      </c>
      <c r="F182" s="177">
        <v>0</v>
      </c>
      <c r="G182" s="245">
        <v>25</v>
      </c>
      <c r="H182" s="166" t="s">
        <v>296</v>
      </c>
      <c r="I182" s="225" t="s">
        <v>297</v>
      </c>
      <c r="J182" s="226">
        <v>31</v>
      </c>
      <c r="K182" s="244">
        <v>15</v>
      </c>
      <c r="L182" s="244">
        <v>40</v>
      </c>
      <c r="M182" s="244">
        <v>30</v>
      </c>
      <c r="N182" s="244">
        <v>15</v>
      </c>
      <c r="O182" s="243">
        <v>43489</v>
      </c>
      <c r="P182" s="166">
        <v>0</v>
      </c>
      <c r="Q182" s="166">
        <v>0</v>
      </c>
      <c r="R182" s="227">
        <v>0</v>
      </c>
      <c r="S182" s="228"/>
      <c r="T182" s="228"/>
      <c r="U182" s="228"/>
      <c r="V182" s="221" t="s">
        <v>326</v>
      </c>
      <c r="X182" s="232">
        <v>131</v>
      </c>
    </row>
    <row r="183" spans="2:24" x14ac:dyDescent="0.25">
      <c r="B183" s="167">
        <v>29300017</v>
      </c>
      <c r="C183" s="171" t="s">
        <v>244</v>
      </c>
      <c r="D183" s="236">
        <v>1211.28</v>
      </c>
      <c r="E183" s="229">
        <v>1000</v>
      </c>
      <c r="F183" s="177">
        <v>0</v>
      </c>
      <c r="G183" s="245">
        <v>25</v>
      </c>
      <c r="H183" s="166" t="s">
        <v>296</v>
      </c>
      <c r="I183" s="225" t="s">
        <v>297</v>
      </c>
      <c r="J183" s="226">
        <v>31</v>
      </c>
      <c r="K183" s="244">
        <v>15</v>
      </c>
      <c r="L183" s="244">
        <v>40</v>
      </c>
      <c r="M183" s="244">
        <v>30</v>
      </c>
      <c r="N183" s="244">
        <v>15</v>
      </c>
      <c r="O183" s="243">
        <v>43489</v>
      </c>
      <c r="P183" s="166">
        <v>0</v>
      </c>
      <c r="Q183" s="166">
        <v>0</v>
      </c>
      <c r="R183" s="227">
        <v>0</v>
      </c>
      <c r="S183" s="228"/>
      <c r="T183" s="228"/>
      <c r="U183" s="228"/>
      <c r="V183" s="221" t="s">
        <v>326</v>
      </c>
      <c r="X183" s="232">
        <v>131</v>
      </c>
    </row>
    <row r="184" spans="2:24" x14ac:dyDescent="0.25">
      <c r="B184" s="167">
        <v>29400004</v>
      </c>
      <c r="C184" s="171" t="s">
        <v>247</v>
      </c>
      <c r="D184" s="236">
        <v>4000</v>
      </c>
      <c r="E184" s="229">
        <v>0</v>
      </c>
      <c r="F184" s="177">
        <v>0</v>
      </c>
      <c r="G184" s="245">
        <v>4</v>
      </c>
      <c r="H184" s="166" t="s">
        <v>296</v>
      </c>
      <c r="I184" s="225" t="s">
        <v>297</v>
      </c>
      <c r="J184" s="226">
        <v>31</v>
      </c>
      <c r="K184" s="222">
        <v>0</v>
      </c>
      <c r="L184" s="244">
        <v>50</v>
      </c>
      <c r="M184" s="244">
        <v>40</v>
      </c>
      <c r="N184" s="244">
        <v>10</v>
      </c>
      <c r="O184" s="243">
        <v>43489</v>
      </c>
      <c r="P184" s="166">
        <v>0</v>
      </c>
      <c r="Q184" s="166">
        <v>0</v>
      </c>
      <c r="R184" s="227">
        <v>0</v>
      </c>
      <c r="S184" s="228"/>
      <c r="T184" s="228"/>
      <c r="U184" s="228"/>
      <c r="V184" s="221" t="s">
        <v>326</v>
      </c>
      <c r="X184" s="232">
        <v>131</v>
      </c>
    </row>
    <row r="185" spans="2:24" x14ac:dyDescent="0.25">
      <c r="B185" s="167">
        <v>29400006</v>
      </c>
      <c r="C185" s="171" t="s">
        <v>248</v>
      </c>
      <c r="D185" s="236">
        <v>8000</v>
      </c>
      <c r="E185" s="229">
        <v>5000</v>
      </c>
      <c r="F185" s="177">
        <v>0</v>
      </c>
      <c r="G185" s="245">
        <v>3</v>
      </c>
      <c r="H185" s="166" t="s">
        <v>296</v>
      </c>
      <c r="I185" s="225" t="s">
        <v>297</v>
      </c>
      <c r="J185" s="226">
        <v>31</v>
      </c>
      <c r="K185" s="222">
        <v>0</v>
      </c>
      <c r="L185" s="244">
        <v>50</v>
      </c>
      <c r="M185" s="244">
        <v>40</v>
      </c>
      <c r="N185" s="244">
        <v>10</v>
      </c>
      <c r="O185" s="243">
        <v>43489</v>
      </c>
      <c r="P185" s="166">
        <v>0</v>
      </c>
      <c r="Q185" s="166">
        <v>0</v>
      </c>
      <c r="R185" s="227">
        <v>0</v>
      </c>
      <c r="S185" s="228"/>
      <c r="T185" s="228"/>
      <c r="U185" s="228"/>
      <c r="V185" s="221" t="s">
        <v>326</v>
      </c>
      <c r="X185" s="232">
        <v>131</v>
      </c>
    </row>
    <row r="186" spans="2:24" x14ac:dyDescent="0.25">
      <c r="B186" s="167">
        <v>29400012</v>
      </c>
      <c r="C186" s="171" t="s">
        <v>249</v>
      </c>
      <c r="D186" s="236">
        <v>19000</v>
      </c>
      <c r="E186" s="229">
        <v>10000</v>
      </c>
      <c r="F186" s="177">
        <v>0</v>
      </c>
      <c r="G186" s="245">
        <v>9</v>
      </c>
      <c r="H186" s="166" t="s">
        <v>296</v>
      </c>
      <c r="I186" s="225" t="s">
        <v>297</v>
      </c>
      <c r="J186" s="226">
        <v>31</v>
      </c>
      <c r="K186" s="222">
        <v>0</v>
      </c>
      <c r="L186" s="244">
        <v>50</v>
      </c>
      <c r="M186" s="244">
        <v>40</v>
      </c>
      <c r="N186" s="244">
        <v>10</v>
      </c>
      <c r="O186" s="243">
        <v>43489</v>
      </c>
      <c r="P186" s="166">
        <v>0</v>
      </c>
      <c r="Q186" s="166">
        <v>0</v>
      </c>
      <c r="R186" s="227">
        <v>0</v>
      </c>
      <c r="S186" s="228"/>
      <c r="T186" s="228"/>
      <c r="U186" s="228"/>
      <c r="V186" s="221" t="s">
        <v>326</v>
      </c>
      <c r="X186" s="232">
        <v>131</v>
      </c>
    </row>
    <row r="187" spans="2:24" x14ac:dyDescent="0.25">
      <c r="B187" s="167">
        <v>29400025</v>
      </c>
      <c r="C187" s="171" t="s">
        <v>250</v>
      </c>
      <c r="D187" s="236">
        <v>8000</v>
      </c>
      <c r="E187" s="229">
        <v>6000</v>
      </c>
      <c r="F187" s="177">
        <v>0</v>
      </c>
      <c r="G187" s="245">
        <v>3</v>
      </c>
      <c r="H187" s="166" t="s">
        <v>296</v>
      </c>
      <c r="I187" s="225" t="s">
        <v>297</v>
      </c>
      <c r="J187" s="226">
        <v>31</v>
      </c>
      <c r="K187" s="222">
        <v>0</v>
      </c>
      <c r="L187" s="244">
        <v>50</v>
      </c>
      <c r="M187" s="244">
        <v>40</v>
      </c>
      <c r="N187" s="244">
        <v>10</v>
      </c>
      <c r="O187" s="243">
        <v>43489</v>
      </c>
      <c r="P187" s="166">
        <v>0</v>
      </c>
      <c r="Q187" s="166">
        <v>0</v>
      </c>
      <c r="R187" s="227">
        <v>0</v>
      </c>
      <c r="S187" s="228"/>
      <c r="T187" s="228"/>
      <c r="U187" s="228"/>
      <c r="V187" s="221" t="s">
        <v>326</v>
      </c>
      <c r="X187" s="232">
        <v>131</v>
      </c>
    </row>
    <row r="188" spans="2:24" x14ac:dyDescent="0.25">
      <c r="B188" s="167">
        <v>29400027</v>
      </c>
      <c r="C188" s="171" t="s">
        <v>251</v>
      </c>
      <c r="D188" s="236">
        <v>8884</v>
      </c>
      <c r="E188" s="229">
        <v>6000</v>
      </c>
      <c r="F188" s="177">
        <v>0</v>
      </c>
      <c r="G188" s="245">
        <v>6</v>
      </c>
      <c r="H188" s="166" t="s">
        <v>296</v>
      </c>
      <c r="I188" s="225" t="s">
        <v>297</v>
      </c>
      <c r="J188" s="226">
        <v>31</v>
      </c>
      <c r="K188" s="222">
        <v>0</v>
      </c>
      <c r="L188" s="244">
        <v>50</v>
      </c>
      <c r="M188" s="244">
        <v>40</v>
      </c>
      <c r="N188" s="244">
        <v>10</v>
      </c>
      <c r="O188" s="243">
        <v>43489</v>
      </c>
      <c r="P188" s="166">
        <v>0</v>
      </c>
      <c r="Q188" s="166">
        <v>0</v>
      </c>
      <c r="R188" s="227">
        <v>0</v>
      </c>
      <c r="S188" s="228"/>
      <c r="T188" s="228"/>
      <c r="U188" s="228"/>
      <c r="V188" s="221" t="s">
        <v>326</v>
      </c>
      <c r="X188" s="232">
        <v>131</v>
      </c>
    </row>
    <row r="189" spans="2:24" x14ac:dyDescent="0.25">
      <c r="B189" s="167">
        <v>29400031</v>
      </c>
      <c r="C189" s="171" t="s">
        <v>252</v>
      </c>
      <c r="D189" s="236">
        <v>15000</v>
      </c>
      <c r="E189" s="229">
        <v>10000</v>
      </c>
      <c r="F189" s="177">
        <v>0</v>
      </c>
      <c r="G189" s="245">
        <v>15</v>
      </c>
      <c r="H189" s="166" t="s">
        <v>296</v>
      </c>
      <c r="I189" s="225" t="s">
        <v>297</v>
      </c>
      <c r="J189" s="226">
        <v>31</v>
      </c>
      <c r="K189" s="222">
        <v>0</v>
      </c>
      <c r="L189" s="244">
        <v>50</v>
      </c>
      <c r="M189" s="244">
        <v>40</v>
      </c>
      <c r="N189" s="244">
        <v>10</v>
      </c>
      <c r="O189" s="243">
        <v>43489</v>
      </c>
      <c r="P189" s="166">
        <v>0</v>
      </c>
      <c r="Q189" s="166">
        <v>0</v>
      </c>
      <c r="R189" s="227">
        <v>0</v>
      </c>
      <c r="S189" s="228"/>
      <c r="T189" s="228"/>
      <c r="U189" s="228"/>
      <c r="V189" s="221" t="s">
        <v>326</v>
      </c>
      <c r="X189" s="232">
        <v>131</v>
      </c>
    </row>
    <row r="190" spans="2:24" x14ac:dyDescent="0.25">
      <c r="B190" s="167">
        <v>29400040</v>
      </c>
      <c r="C190" s="171" t="s">
        <v>253</v>
      </c>
      <c r="D190" s="239">
        <v>8000</v>
      </c>
      <c r="E190" s="229">
        <v>5000</v>
      </c>
      <c r="F190" s="177">
        <v>0</v>
      </c>
      <c r="G190" s="245">
        <v>3</v>
      </c>
      <c r="H190" s="166" t="s">
        <v>296</v>
      </c>
      <c r="I190" s="225" t="s">
        <v>297</v>
      </c>
      <c r="J190" s="226">
        <v>31</v>
      </c>
      <c r="K190" s="222">
        <v>0</v>
      </c>
      <c r="L190" s="244">
        <v>50</v>
      </c>
      <c r="M190" s="244">
        <v>40</v>
      </c>
      <c r="N190" s="244">
        <v>10</v>
      </c>
      <c r="O190" s="243">
        <v>43489</v>
      </c>
      <c r="P190" s="166">
        <v>0</v>
      </c>
      <c r="Q190" s="166">
        <v>0</v>
      </c>
      <c r="R190" s="227">
        <v>0</v>
      </c>
      <c r="S190" s="228"/>
      <c r="T190" s="228"/>
      <c r="U190" s="228"/>
      <c r="V190" s="221" t="s">
        <v>326</v>
      </c>
      <c r="X190" s="232">
        <v>131</v>
      </c>
    </row>
    <row r="191" spans="2:24" x14ac:dyDescent="0.25">
      <c r="B191" s="163">
        <v>29400046</v>
      </c>
      <c r="C191" s="171" t="s">
        <v>254</v>
      </c>
      <c r="D191" s="239">
        <v>8000</v>
      </c>
      <c r="E191" s="229">
        <v>5000</v>
      </c>
      <c r="F191" s="177">
        <v>0</v>
      </c>
      <c r="G191" s="245">
        <v>9</v>
      </c>
      <c r="H191" s="166" t="s">
        <v>296</v>
      </c>
      <c r="I191" s="225" t="s">
        <v>297</v>
      </c>
      <c r="J191" s="226">
        <v>31</v>
      </c>
      <c r="K191" s="222">
        <v>0</v>
      </c>
      <c r="L191" s="244">
        <v>50</v>
      </c>
      <c r="M191" s="244">
        <v>40</v>
      </c>
      <c r="N191" s="244">
        <v>10</v>
      </c>
      <c r="O191" s="243">
        <v>43489</v>
      </c>
      <c r="P191" s="166">
        <v>0</v>
      </c>
      <c r="Q191" s="166">
        <v>0</v>
      </c>
      <c r="R191" s="227">
        <v>0</v>
      </c>
      <c r="S191" s="228"/>
      <c r="T191" s="228"/>
      <c r="U191" s="228"/>
      <c r="V191" s="221" t="s">
        <v>326</v>
      </c>
      <c r="X191" s="232">
        <v>131</v>
      </c>
    </row>
    <row r="192" spans="2:24" x14ac:dyDescent="0.25">
      <c r="B192" s="163">
        <v>29400049</v>
      </c>
      <c r="C192" s="171" t="s">
        <v>255</v>
      </c>
      <c r="D192" s="239">
        <v>8000</v>
      </c>
      <c r="E192" s="229">
        <v>5000</v>
      </c>
      <c r="F192" s="177">
        <v>0</v>
      </c>
      <c r="G192" s="245">
        <v>7</v>
      </c>
      <c r="H192" s="166" t="s">
        <v>296</v>
      </c>
      <c r="I192" s="225" t="s">
        <v>297</v>
      </c>
      <c r="J192" s="226">
        <v>31</v>
      </c>
      <c r="K192" s="222">
        <v>0</v>
      </c>
      <c r="L192" s="244">
        <v>50</v>
      </c>
      <c r="M192" s="244">
        <v>40</v>
      </c>
      <c r="N192" s="244">
        <v>10</v>
      </c>
      <c r="O192" s="243">
        <v>43489</v>
      </c>
      <c r="P192" s="166">
        <v>0</v>
      </c>
      <c r="Q192" s="166">
        <v>0</v>
      </c>
      <c r="R192" s="227">
        <v>0</v>
      </c>
      <c r="S192" s="228"/>
      <c r="T192" s="228"/>
      <c r="U192" s="228"/>
      <c r="V192" s="221" t="s">
        <v>326</v>
      </c>
      <c r="X192" s="232">
        <v>131</v>
      </c>
    </row>
    <row r="193" spans="2:24" x14ac:dyDescent="0.25">
      <c r="B193" s="163">
        <v>29400051</v>
      </c>
      <c r="C193" s="171" t="s">
        <v>256</v>
      </c>
      <c r="D193" s="239">
        <v>4000</v>
      </c>
      <c r="E193" s="229">
        <v>3000</v>
      </c>
      <c r="F193" s="177">
        <v>0</v>
      </c>
      <c r="G193" s="245">
        <v>15</v>
      </c>
      <c r="H193" s="166" t="s">
        <v>296</v>
      </c>
      <c r="I193" s="225" t="s">
        <v>297</v>
      </c>
      <c r="J193" s="226">
        <v>31</v>
      </c>
      <c r="K193" s="222">
        <v>0</v>
      </c>
      <c r="L193" s="244">
        <v>50</v>
      </c>
      <c r="M193" s="244">
        <v>40</v>
      </c>
      <c r="N193" s="244">
        <v>10</v>
      </c>
      <c r="O193" s="243">
        <v>43489</v>
      </c>
      <c r="P193" s="166">
        <v>0</v>
      </c>
      <c r="Q193" s="166">
        <v>0</v>
      </c>
      <c r="R193" s="227">
        <v>0</v>
      </c>
      <c r="S193" s="228"/>
      <c r="T193" s="228"/>
      <c r="U193" s="228"/>
      <c r="V193" s="221" t="s">
        <v>326</v>
      </c>
      <c r="X193" s="232">
        <v>131</v>
      </c>
    </row>
    <row r="194" spans="2:24" x14ac:dyDescent="0.25">
      <c r="B194" s="163">
        <v>29400057</v>
      </c>
      <c r="C194" s="171" t="s">
        <v>257</v>
      </c>
      <c r="D194" s="239">
        <v>4000</v>
      </c>
      <c r="E194" s="229">
        <v>3000</v>
      </c>
      <c r="F194" s="177">
        <v>0</v>
      </c>
      <c r="G194" s="245">
        <v>2</v>
      </c>
      <c r="H194" s="166" t="s">
        <v>296</v>
      </c>
      <c r="I194" s="225" t="s">
        <v>297</v>
      </c>
      <c r="J194" s="226">
        <v>31</v>
      </c>
      <c r="K194" s="222">
        <v>0</v>
      </c>
      <c r="L194" s="244">
        <v>50</v>
      </c>
      <c r="M194" s="244">
        <v>40</v>
      </c>
      <c r="N194" s="244">
        <v>10</v>
      </c>
      <c r="O194" s="243">
        <v>43489</v>
      </c>
      <c r="P194" s="166">
        <v>0</v>
      </c>
      <c r="Q194" s="166">
        <v>0</v>
      </c>
      <c r="R194" s="227">
        <v>0</v>
      </c>
      <c r="S194" s="228"/>
      <c r="T194" s="228"/>
      <c r="U194" s="228"/>
      <c r="V194" s="221" t="s">
        <v>326</v>
      </c>
      <c r="X194" s="232">
        <v>131</v>
      </c>
    </row>
    <row r="195" spans="2:24" ht="28.5" x14ac:dyDescent="0.25">
      <c r="B195" s="163">
        <v>29500008</v>
      </c>
      <c r="C195" s="171" t="s">
        <v>157</v>
      </c>
      <c r="D195" s="239">
        <v>190520.4</v>
      </c>
      <c r="E195" s="229">
        <v>100000</v>
      </c>
      <c r="F195" s="177">
        <v>0</v>
      </c>
      <c r="G195" s="224">
        <v>36</v>
      </c>
      <c r="H195" s="223" t="s">
        <v>296</v>
      </c>
      <c r="I195" s="225" t="s">
        <v>297</v>
      </c>
      <c r="J195" s="226">
        <v>31</v>
      </c>
      <c r="K195" s="222">
        <v>10</v>
      </c>
      <c r="L195" s="222">
        <v>35</v>
      </c>
      <c r="M195" s="222">
        <v>35</v>
      </c>
      <c r="N195" s="222">
        <v>20</v>
      </c>
      <c r="O195" s="243">
        <v>43489</v>
      </c>
      <c r="P195" s="166">
        <v>0</v>
      </c>
      <c r="Q195" s="166">
        <v>0</v>
      </c>
      <c r="R195" s="227">
        <v>0</v>
      </c>
      <c r="S195" s="228"/>
      <c r="T195" s="228"/>
      <c r="U195" s="228"/>
      <c r="V195" s="221" t="s">
        <v>326</v>
      </c>
      <c r="X195" s="232">
        <v>131</v>
      </c>
    </row>
    <row r="196" spans="2:24" ht="28.5" x14ac:dyDescent="0.25">
      <c r="B196" s="163">
        <v>29500009</v>
      </c>
      <c r="C196" s="171" t="s">
        <v>158</v>
      </c>
      <c r="D196" s="239">
        <v>127013.6</v>
      </c>
      <c r="E196" s="229">
        <v>80000</v>
      </c>
      <c r="F196" s="177">
        <v>0</v>
      </c>
      <c r="G196" s="224">
        <v>36</v>
      </c>
      <c r="H196" s="223" t="s">
        <v>296</v>
      </c>
      <c r="I196" s="225" t="s">
        <v>297</v>
      </c>
      <c r="J196" s="226">
        <v>31</v>
      </c>
      <c r="K196" s="222">
        <v>10</v>
      </c>
      <c r="L196" s="222">
        <v>35</v>
      </c>
      <c r="M196" s="222">
        <v>35</v>
      </c>
      <c r="N196" s="222">
        <v>20</v>
      </c>
      <c r="O196" s="243">
        <v>43489</v>
      </c>
      <c r="P196" s="166">
        <v>0</v>
      </c>
      <c r="Q196" s="166">
        <v>0</v>
      </c>
      <c r="R196" s="227">
        <v>0</v>
      </c>
      <c r="S196" s="228"/>
      <c r="T196" s="228"/>
      <c r="U196" s="228"/>
      <c r="V196" s="221" t="s">
        <v>326</v>
      </c>
      <c r="X196" s="232">
        <v>131</v>
      </c>
    </row>
    <row r="197" spans="2:24" x14ac:dyDescent="0.25">
      <c r="B197" s="163">
        <v>29600132</v>
      </c>
      <c r="C197" s="171" t="s">
        <v>258</v>
      </c>
      <c r="D197" s="239">
        <v>27253.8</v>
      </c>
      <c r="E197" s="229">
        <v>25000</v>
      </c>
      <c r="F197" s="177">
        <v>0</v>
      </c>
      <c r="G197" s="245">
        <v>12</v>
      </c>
      <c r="H197" s="166" t="s">
        <v>296</v>
      </c>
      <c r="I197" s="225" t="s">
        <v>297</v>
      </c>
      <c r="J197" s="226">
        <v>31</v>
      </c>
      <c r="K197" s="244">
        <v>15</v>
      </c>
      <c r="L197" s="244">
        <v>30</v>
      </c>
      <c r="M197" s="244">
        <v>40</v>
      </c>
      <c r="N197" s="244">
        <v>15</v>
      </c>
      <c r="O197" s="243">
        <v>43489</v>
      </c>
      <c r="P197" s="166">
        <v>0</v>
      </c>
      <c r="Q197" s="166">
        <v>0</v>
      </c>
      <c r="R197" s="227">
        <v>0</v>
      </c>
      <c r="S197" s="228"/>
      <c r="T197" s="228"/>
      <c r="U197" s="228"/>
      <c r="V197" s="221" t="s">
        <v>326</v>
      </c>
      <c r="X197" s="232">
        <v>131</v>
      </c>
    </row>
    <row r="198" spans="2:24" x14ac:dyDescent="0.25">
      <c r="B198" s="163">
        <v>29600135</v>
      </c>
      <c r="C198" s="171" t="s">
        <v>259</v>
      </c>
      <c r="D198" s="239">
        <v>63592.2</v>
      </c>
      <c r="E198" s="229">
        <v>60000</v>
      </c>
      <c r="F198" s="177">
        <v>0</v>
      </c>
      <c r="G198" s="245">
        <v>24</v>
      </c>
      <c r="H198" s="166" t="s">
        <v>296</v>
      </c>
      <c r="I198" s="225" t="s">
        <v>297</v>
      </c>
      <c r="J198" s="226">
        <v>31</v>
      </c>
      <c r="K198" s="244">
        <v>15</v>
      </c>
      <c r="L198" s="244">
        <v>30</v>
      </c>
      <c r="M198" s="244">
        <v>40</v>
      </c>
      <c r="N198" s="244">
        <v>15</v>
      </c>
      <c r="O198" s="243">
        <v>43489</v>
      </c>
      <c r="P198" s="166">
        <v>0</v>
      </c>
      <c r="Q198" s="166">
        <v>0</v>
      </c>
      <c r="R198" s="227">
        <v>0</v>
      </c>
      <c r="S198" s="228"/>
      <c r="T198" s="228"/>
      <c r="U198" s="228"/>
      <c r="V198" s="221" t="s">
        <v>326</v>
      </c>
      <c r="X198" s="232">
        <v>131</v>
      </c>
    </row>
    <row r="199" spans="2:24" x14ac:dyDescent="0.25">
      <c r="B199" s="167">
        <v>29800008</v>
      </c>
      <c r="C199" s="171" t="s">
        <v>260</v>
      </c>
      <c r="D199" s="236">
        <v>11809.949999999999</v>
      </c>
      <c r="E199" s="229">
        <v>0</v>
      </c>
      <c r="F199" s="177">
        <v>0</v>
      </c>
      <c r="G199" s="245">
        <v>15</v>
      </c>
      <c r="H199" s="166" t="s">
        <v>296</v>
      </c>
      <c r="I199" s="225" t="s">
        <v>297</v>
      </c>
      <c r="J199" s="226">
        <v>31</v>
      </c>
      <c r="K199" s="244">
        <v>15</v>
      </c>
      <c r="L199" s="244">
        <v>30</v>
      </c>
      <c r="M199" s="244">
        <v>40</v>
      </c>
      <c r="N199" s="244">
        <v>15</v>
      </c>
      <c r="O199" s="243">
        <v>43489</v>
      </c>
      <c r="P199" s="166">
        <v>0</v>
      </c>
      <c r="Q199" s="166">
        <v>0</v>
      </c>
      <c r="R199" s="227">
        <v>0</v>
      </c>
      <c r="S199" s="228"/>
      <c r="T199" s="228"/>
      <c r="U199" s="228"/>
      <c r="V199" s="221" t="s">
        <v>326</v>
      </c>
      <c r="X199" s="232">
        <v>131</v>
      </c>
    </row>
    <row r="200" spans="2:24" x14ac:dyDescent="0.25">
      <c r="B200" s="167">
        <v>29800012</v>
      </c>
      <c r="C200" s="171" t="s">
        <v>256</v>
      </c>
      <c r="D200" s="236">
        <v>11809.949999999999</v>
      </c>
      <c r="E200" s="229">
        <v>10000</v>
      </c>
      <c r="F200" s="177">
        <v>0</v>
      </c>
      <c r="G200" s="245">
        <v>15</v>
      </c>
      <c r="H200" s="166" t="s">
        <v>296</v>
      </c>
      <c r="I200" s="225" t="s">
        <v>297</v>
      </c>
      <c r="J200" s="226">
        <v>31</v>
      </c>
      <c r="K200" s="244">
        <v>15</v>
      </c>
      <c r="L200" s="244">
        <v>30</v>
      </c>
      <c r="M200" s="244">
        <v>40</v>
      </c>
      <c r="N200" s="244">
        <v>15</v>
      </c>
      <c r="O200" s="243">
        <v>43489</v>
      </c>
      <c r="P200" s="166">
        <v>0</v>
      </c>
      <c r="Q200" s="166">
        <v>0</v>
      </c>
      <c r="R200" s="227">
        <v>0</v>
      </c>
      <c r="S200" s="228"/>
      <c r="T200" s="228"/>
      <c r="U200" s="228"/>
      <c r="V200" s="221" t="s">
        <v>326</v>
      </c>
      <c r="X200" s="232">
        <v>131</v>
      </c>
    </row>
    <row r="201" spans="2:24" x14ac:dyDescent="0.25">
      <c r="B201" s="167">
        <v>29800016</v>
      </c>
      <c r="C201" s="171" t="s">
        <v>263</v>
      </c>
      <c r="D201" s="236">
        <v>11809.949999999999</v>
      </c>
      <c r="E201" s="229">
        <v>10000</v>
      </c>
      <c r="F201" s="177">
        <v>0</v>
      </c>
      <c r="G201" s="245">
        <v>15</v>
      </c>
      <c r="H201" s="166" t="s">
        <v>296</v>
      </c>
      <c r="I201" s="225" t="s">
        <v>297</v>
      </c>
      <c r="J201" s="226">
        <v>31</v>
      </c>
      <c r="K201" s="244">
        <v>15</v>
      </c>
      <c r="L201" s="244">
        <v>30</v>
      </c>
      <c r="M201" s="244">
        <v>40</v>
      </c>
      <c r="N201" s="244">
        <v>15</v>
      </c>
      <c r="O201" s="243">
        <v>43489</v>
      </c>
      <c r="P201" s="166">
        <v>0</v>
      </c>
      <c r="Q201" s="166">
        <v>0</v>
      </c>
      <c r="R201" s="227">
        <v>0</v>
      </c>
      <c r="S201" s="228"/>
      <c r="T201" s="228"/>
      <c r="U201" s="228"/>
      <c r="V201" s="221" t="s">
        <v>326</v>
      </c>
      <c r="X201" s="232">
        <v>131</v>
      </c>
    </row>
    <row r="202" spans="2:24" x14ac:dyDescent="0.25">
      <c r="B202" s="167">
        <v>29800028</v>
      </c>
      <c r="C202" s="171" t="s">
        <v>261</v>
      </c>
      <c r="D202" s="236">
        <v>7873.3</v>
      </c>
      <c r="E202" s="229">
        <v>7000</v>
      </c>
      <c r="F202" s="177">
        <v>0</v>
      </c>
      <c r="G202" s="245">
        <v>20</v>
      </c>
      <c r="H202" s="166" t="s">
        <v>296</v>
      </c>
      <c r="I202" s="225" t="s">
        <v>297</v>
      </c>
      <c r="J202" s="226">
        <v>31</v>
      </c>
      <c r="K202" s="244">
        <v>15</v>
      </c>
      <c r="L202" s="244">
        <v>30</v>
      </c>
      <c r="M202" s="244">
        <v>40</v>
      </c>
      <c r="N202" s="244">
        <v>15</v>
      </c>
      <c r="O202" s="243">
        <v>43489</v>
      </c>
      <c r="P202" s="166">
        <v>0</v>
      </c>
      <c r="Q202" s="166">
        <v>0</v>
      </c>
      <c r="R202" s="227">
        <v>0</v>
      </c>
      <c r="S202" s="228"/>
      <c r="T202" s="228"/>
      <c r="U202" s="228"/>
      <c r="V202" s="221" t="s">
        <v>326</v>
      </c>
      <c r="X202" s="232">
        <v>131</v>
      </c>
    </row>
    <row r="203" spans="2:24" x14ac:dyDescent="0.25">
      <c r="B203" s="167">
        <v>29800031</v>
      </c>
      <c r="C203" s="171" t="s">
        <v>264</v>
      </c>
      <c r="D203" s="236">
        <v>7873.3</v>
      </c>
      <c r="E203" s="229">
        <v>7000</v>
      </c>
      <c r="F203" s="177">
        <v>0</v>
      </c>
      <c r="G203" s="245">
        <v>20</v>
      </c>
      <c r="H203" s="166" t="s">
        <v>296</v>
      </c>
      <c r="I203" s="225" t="s">
        <v>297</v>
      </c>
      <c r="J203" s="226">
        <v>31</v>
      </c>
      <c r="K203" s="244">
        <v>15</v>
      </c>
      <c r="L203" s="244">
        <v>30</v>
      </c>
      <c r="M203" s="244">
        <v>40</v>
      </c>
      <c r="N203" s="244">
        <v>15</v>
      </c>
      <c r="O203" s="243">
        <v>43489</v>
      </c>
      <c r="P203" s="166">
        <v>0</v>
      </c>
      <c r="Q203" s="166">
        <v>0</v>
      </c>
      <c r="R203" s="227">
        <v>0</v>
      </c>
      <c r="S203" s="228"/>
      <c r="T203" s="228"/>
      <c r="U203" s="228"/>
      <c r="V203" s="221" t="s">
        <v>326</v>
      </c>
      <c r="X203" s="232">
        <v>131</v>
      </c>
    </row>
    <row r="204" spans="2:24" x14ac:dyDescent="0.25">
      <c r="B204" s="167">
        <v>29800034</v>
      </c>
      <c r="C204" s="171" t="s">
        <v>265</v>
      </c>
      <c r="D204" s="236">
        <v>19683.25</v>
      </c>
      <c r="E204" s="229">
        <v>10000</v>
      </c>
      <c r="F204" s="177">
        <v>0</v>
      </c>
      <c r="G204" s="245">
        <v>25</v>
      </c>
      <c r="H204" s="166" t="s">
        <v>296</v>
      </c>
      <c r="I204" s="225" t="s">
        <v>297</v>
      </c>
      <c r="J204" s="226">
        <v>31</v>
      </c>
      <c r="K204" s="244">
        <v>15</v>
      </c>
      <c r="L204" s="244">
        <v>30</v>
      </c>
      <c r="M204" s="244">
        <v>40</v>
      </c>
      <c r="N204" s="244">
        <v>15</v>
      </c>
      <c r="O204" s="243">
        <v>43489</v>
      </c>
      <c r="P204" s="166">
        <v>0</v>
      </c>
      <c r="Q204" s="166">
        <v>0</v>
      </c>
      <c r="R204" s="227">
        <v>0</v>
      </c>
      <c r="S204" s="228"/>
      <c r="T204" s="228"/>
      <c r="U204" s="228"/>
      <c r="V204" s="221" t="s">
        <v>326</v>
      </c>
      <c r="X204" s="232">
        <v>131</v>
      </c>
    </row>
    <row r="205" spans="2:24" x14ac:dyDescent="0.25">
      <c r="B205" s="167">
        <v>29800035</v>
      </c>
      <c r="C205" s="171" t="s">
        <v>262</v>
      </c>
      <c r="D205" s="236">
        <v>7873.3</v>
      </c>
      <c r="E205" s="229">
        <v>7000</v>
      </c>
      <c r="F205" s="177">
        <v>0</v>
      </c>
      <c r="G205" s="245">
        <v>10</v>
      </c>
      <c r="H205" s="166" t="s">
        <v>296</v>
      </c>
      <c r="I205" s="225" t="s">
        <v>297</v>
      </c>
      <c r="J205" s="226">
        <v>31</v>
      </c>
      <c r="K205" s="244">
        <v>5</v>
      </c>
      <c r="L205" s="244">
        <v>50</v>
      </c>
      <c r="M205" s="244">
        <v>35</v>
      </c>
      <c r="N205" s="244">
        <v>10</v>
      </c>
      <c r="O205" s="243">
        <v>43489</v>
      </c>
      <c r="P205" s="166">
        <v>0</v>
      </c>
      <c r="Q205" s="166">
        <v>0</v>
      </c>
      <c r="R205" s="227">
        <v>0</v>
      </c>
      <c r="S205" s="228"/>
      <c r="T205" s="228"/>
      <c r="U205" s="228"/>
      <c r="V205" s="221" t="s">
        <v>326</v>
      </c>
      <c r="X205" s="232">
        <v>131</v>
      </c>
    </row>
    <row r="206" spans="2:24" x14ac:dyDescent="0.25">
      <c r="B206" s="167">
        <v>29900010</v>
      </c>
      <c r="C206" s="171" t="s">
        <v>266</v>
      </c>
      <c r="D206" s="236">
        <v>8479.1999999999989</v>
      </c>
      <c r="E206" s="229">
        <v>0</v>
      </c>
      <c r="F206" s="177">
        <v>0</v>
      </c>
      <c r="G206" s="245">
        <v>170</v>
      </c>
      <c r="H206" s="222" t="s">
        <v>296</v>
      </c>
      <c r="I206" s="225" t="s">
        <v>297</v>
      </c>
      <c r="J206" s="226">
        <v>31</v>
      </c>
      <c r="K206" s="222">
        <v>0</v>
      </c>
      <c r="L206" s="244">
        <v>50</v>
      </c>
      <c r="M206" s="244">
        <v>50</v>
      </c>
      <c r="N206" s="222">
        <v>0</v>
      </c>
      <c r="O206" s="243">
        <v>43489</v>
      </c>
      <c r="P206" s="166">
        <v>0</v>
      </c>
      <c r="Q206" s="166">
        <v>0</v>
      </c>
      <c r="R206" s="227">
        <v>0</v>
      </c>
      <c r="S206" s="228"/>
      <c r="T206" s="228"/>
      <c r="U206" s="228"/>
      <c r="V206" s="221" t="s">
        <v>326</v>
      </c>
      <c r="X206" s="232">
        <v>131</v>
      </c>
    </row>
    <row r="207" spans="2:24" x14ac:dyDescent="0.25">
      <c r="B207" s="167">
        <v>29900040</v>
      </c>
      <c r="C207" s="171" t="s">
        <v>267</v>
      </c>
      <c r="D207" s="236">
        <v>1413.2</v>
      </c>
      <c r="E207" s="229">
        <v>1400</v>
      </c>
      <c r="F207" s="177">
        <v>0</v>
      </c>
      <c r="G207" s="245">
        <v>35</v>
      </c>
      <c r="H207" s="166" t="s">
        <v>296</v>
      </c>
      <c r="I207" s="225" t="s">
        <v>297</v>
      </c>
      <c r="J207" s="226">
        <v>31</v>
      </c>
      <c r="K207" s="222">
        <v>0</v>
      </c>
      <c r="L207" s="244">
        <v>100</v>
      </c>
      <c r="M207" s="222">
        <v>0</v>
      </c>
      <c r="N207" s="222">
        <v>0</v>
      </c>
      <c r="O207" s="243">
        <v>43489</v>
      </c>
      <c r="P207" s="166">
        <v>0</v>
      </c>
      <c r="Q207" s="166">
        <v>0</v>
      </c>
      <c r="R207" s="227">
        <v>0</v>
      </c>
      <c r="S207" s="228"/>
      <c r="T207" s="228"/>
      <c r="U207" s="228"/>
      <c r="V207" s="221" t="s">
        <v>326</v>
      </c>
      <c r="X207" s="232">
        <v>131</v>
      </c>
    </row>
    <row r="208" spans="2:24" x14ac:dyDescent="0.25">
      <c r="B208" s="167">
        <v>29900041</v>
      </c>
      <c r="C208" s="171" t="s">
        <v>268</v>
      </c>
      <c r="D208" s="236">
        <v>1413.2</v>
      </c>
      <c r="E208" s="229">
        <v>1400</v>
      </c>
      <c r="F208" s="177">
        <v>0</v>
      </c>
      <c r="G208" s="245">
        <v>35</v>
      </c>
      <c r="H208" s="166" t="s">
        <v>296</v>
      </c>
      <c r="I208" s="225" t="s">
        <v>297</v>
      </c>
      <c r="J208" s="226">
        <v>31</v>
      </c>
      <c r="K208" s="222">
        <v>0</v>
      </c>
      <c r="L208" s="244">
        <v>100</v>
      </c>
      <c r="M208" s="222">
        <v>0</v>
      </c>
      <c r="N208" s="222">
        <v>0</v>
      </c>
      <c r="O208" s="243">
        <v>43489</v>
      </c>
      <c r="P208" s="166">
        <v>0</v>
      </c>
      <c r="Q208" s="166">
        <v>0</v>
      </c>
      <c r="R208" s="227">
        <v>0</v>
      </c>
      <c r="S208" s="228"/>
      <c r="T208" s="228"/>
      <c r="U208" s="228"/>
      <c r="V208" s="221" t="s">
        <v>326</v>
      </c>
      <c r="X208" s="232">
        <v>131</v>
      </c>
    </row>
    <row r="209" spans="2:24" ht="15" thickBot="1" x14ac:dyDescent="0.3">
      <c r="B209" s="234">
        <v>29900044</v>
      </c>
      <c r="C209" s="235" t="s">
        <v>269</v>
      </c>
      <c r="D209" s="240">
        <v>2826.4</v>
      </c>
      <c r="E209" s="246">
        <v>2000</v>
      </c>
      <c r="F209" s="247">
        <v>0</v>
      </c>
      <c r="G209" s="248">
        <v>25</v>
      </c>
      <c r="H209" s="249" t="s">
        <v>296</v>
      </c>
      <c r="I209" s="250" t="s">
        <v>297</v>
      </c>
      <c r="J209" s="251">
        <v>31</v>
      </c>
      <c r="K209" s="252">
        <v>0</v>
      </c>
      <c r="L209" s="253">
        <v>35</v>
      </c>
      <c r="M209" s="253">
        <v>35</v>
      </c>
      <c r="N209" s="253">
        <v>30</v>
      </c>
      <c r="O209" s="254">
        <v>43489</v>
      </c>
      <c r="P209" s="249">
        <v>0</v>
      </c>
      <c r="Q209" s="249">
        <v>0</v>
      </c>
      <c r="R209" s="255">
        <v>0</v>
      </c>
      <c r="S209" s="256"/>
      <c r="T209" s="256"/>
      <c r="U209" s="256"/>
      <c r="V209" s="257" t="s">
        <v>326</v>
      </c>
      <c r="X209" s="232">
        <v>131</v>
      </c>
    </row>
    <row r="210" spans="2:24" x14ac:dyDescent="0.25">
      <c r="B210" s="233">
        <v>31100001</v>
      </c>
      <c r="C210" s="174" t="s">
        <v>91</v>
      </c>
      <c r="D210" s="237">
        <v>6079000</v>
      </c>
      <c r="E210" s="258">
        <v>0</v>
      </c>
      <c r="F210" s="259">
        <v>0</v>
      </c>
      <c r="G210" s="260">
        <v>24</v>
      </c>
      <c r="H210" s="261" t="s">
        <v>324</v>
      </c>
      <c r="I210" s="262" t="s">
        <v>297</v>
      </c>
      <c r="J210" s="263">
        <v>31</v>
      </c>
      <c r="K210" s="264">
        <v>25</v>
      </c>
      <c r="L210" s="264">
        <v>25</v>
      </c>
      <c r="M210" s="264">
        <v>25</v>
      </c>
      <c r="N210" s="264">
        <v>25</v>
      </c>
      <c r="O210" s="265">
        <v>43489</v>
      </c>
      <c r="P210" s="266">
        <v>0</v>
      </c>
      <c r="Q210" s="266">
        <v>0</v>
      </c>
      <c r="R210" s="267">
        <v>0</v>
      </c>
      <c r="S210" s="268"/>
      <c r="T210" s="268"/>
      <c r="U210" s="268"/>
      <c r="V210" s="269" t="s">
        <v>326</v>
      </c>
      <c r="X210" s="232">
        <v>97</v>
      </c>
    </row>
    <row r="211" spans="2:24" x14ac:dyDescent="0.25">
      <c r="B211" s="167">
        <v>31200001</v>
      </c>
      <c r="C211" s="171" t="s">
        <v>273</v>
      </c>
      <c r="D211" s="241">
        <v>10300</v>
      </c>
      <c r="E211" s="229">
        <v>0</v>
      </c>
      <c r="F211" s="177">
        <v>0</v>
      </c>
      <c r="G211" s="245">
        <v>30</v>
      </c>
      <c r="H211" s="166" t="s">
        <v>324</v>
      </c>
      <c r="I211" s="225" t="s">
        <v>297</v>
      </c>
      <c r="J211" s="226">
        <v>31</v>
      </c>
      <c r="K211" s="244">
        <v>25</v>
      </c>
      <c r="L211" s="244">
        <v>25</v>
      </c>
      <c r="M211" s="244">
        <v>25</v>
      </c>
      <c r="N211" s="244">
        <v>25</v>
      </c>
      <c r="O211" s="243">
        <v>43489</v>
      </c>
      <c r="P211" s="166">
        <v>0</v>
      </c>
      <c r="Q211" s="166">
        <v>0</v>
      </c>
      <c r="R211" s="227">
        <v>0</v>
      </c>
      <c r="S211" s="228"/>
      <c r="T211" s="228"/>
      <c r="U211" s="228"/>
      <c r="V211" s="221" t="s">
        <v>326</v>
      </c>
      <c r="X211" s="232">
        <v>97</v>
      </c>
    </row>
    <row r="212" spans="2:24" x14ac:dyDescent="0.25">
      <c r="B212" s="167">
        <v>31400001</v>
      </c>
      <c r="C212" s="171" t="s">
        <v>90</v>
      </c>
      <c r="D212" s="236">
        <v>1453594</v>
      </c>
      <c r="E212" s="229">
        <v>0</v>
      </c>
      <c r="F212" s="177">
        <v>0</v>
      </c>
      <c r="G212" s="224">
        <v>48</v>
      </c>
      <c r="H212" s="223" t="s">
        <v>324</v>
      </c>
      <c r="I212" s="225" t="s">
        <v>297</v>
      </c>
      <c r="J212" s="226">
        <v>31</v>
      </c>
      <c r="K212" s="222">
        <v>25</v>
      </c>
      <c r="L212" s="222">
        <v>25</v>
      </c>
      <c r="M212" s="222">
        <v>25</v>
      </c>
      <c r="N212" s="222">
        <v>25</v>
      </c>
      <c r="O212" s="243">
        <v>43489</v>
      </c>
      <c r="P212" s="166">
        <v>0</v>
      </c>
      <c r="Q212" s="166">
        <v>0</v>
      </c>
      <c r="R212" s="227">
        <v>0</v>
      </c>
      <c r="S212" s="228"/>
      <c r="T212" s="228"/>
      <c r="U212" s="228"/>
      <c r="V212" s="221" t="s">
        <v>326</v>
      </c>
      <c r="X212" s="232">
        <v>97</v>
      </c>
    </row>
    <row r="213" spans="2:24" x14ac:dyDescent="0.25">
      <c r="B213" s="167">
        <v>31600005</v>
      </c>
      <c r="C213" s="171" t="s">
        <v>180</v>
      </c>
      <c r="D213" s="236">
        <v>27254</v>
      </c>
      <c r="E213" s="229">
        <v>0</v>
      </c>
      <c r="F213" s="177">
        <v>0</v>
      </c>
      <c r="G213" s="245">
        <v>24</v>
      </c>
      <c r="H213" s="166" t="s">
        <v>324</v>
      </c>
      <c r="I213" s="225" t="s">
        <v>297</v>
      </c>
      <c r="J213" s="226">
        <v>31</v>
      </c>
      <c r="K213" s="244">
        <v>25</v>
      </c>
      <c r="L213" s="244">
        <v>25</v>
      </c>
      <c r="M213" s="244">
        <v>25</v>
      </c>
      <c r="N213" s="244">
        <v>25</v>
      </c>
      <c r="O213" s="243">
        <v>43489</v>
      </c>
      <c r="P213" s="166">
        <v>0</v>
      </c>
      <c r="Q213" s="166">
        <v>0</v>
      </c>
      <c r="R213" s="227">
        <v>0</v>
      </c>
      <c r="S213" s="228"/>
      <c r="T213" s="228"/>
      <c r="U213" s="228"/>
      <c r="V213" s="221" t="s">
        <v>326</v>
      </c>
      <c r="X213" s="232">
        <v>97</v>
      </c>
    </row>
    <row r="214" spans="2:24" x14ac:dyDescent="0.25">
      <c r="B214" s="167">
        <v>31800001</v>
      </c>
      <c r="C214" s="171" t="s">
        <v>346</v>
      </c>
      <c r="D214" s="236">
        <v>259528</v>
      </c>
      <c r="E214" s="229">
        <v>0</v>
      </c>
      <c r="F214" s="177">
        <v>0</v>
      </c>
      <c r="G214" s="245">
        <v>24</v>
      </c>
      <c r="H214" s="166" t="s">
        <v>324</v>
      </c>
      <c r="I214" s="225" t="s">
        <v>297</v>
      </c>
      <c r="J214" s="226">
        <v>31</v>
      </c>
      <c r="K214" s="222">
        <v>0</v>
      </c>
      <c r="L214" s="222">
        <v>33</v>
      </c>
      <c r="M214" s="222">
        <v>33</v>
      </c>
      <c r="N214" s="222">
        <v>34</v>
      </c>
      <c r="O214" s="243">
        <v>43489</v>
      </c>
      <c r="P214" s="166">
        <v>0</v>
      </c>
      <c r="Q214" s="166">
        <v>0</v>
      </c>
      <c r="R214" s="227">
        <v>0</v>
      </c>
      <c r="S214" s="228"/>
      <c r="T214" s="228"/>
      <c r="U214" s="228"/>
      <c r="V214" s="221" t="s">
        <v>326</v>
      </c>
      <c r="X214" s="232">
        <v>97</v>
      </c>
    </row>
    <row r="215" spans="2:24" x14ac:dyDescent="0.25">
      <c r="B215" s="169">
        <v>32300001</v>
      </c>
      <c r="C215" s="172" t="s">
        <v>274</v>
      </c>
      <c r="D215" s="236">
        <v>2119740</v>
      </c>
      <c r="E215" s="229">
        <v>2000000</v>
      </c>
      <c r="F215" s="177">
        <v>0</v>
      </c>
      <c r="G215" s="245">
        <v>12</v>
      </c>
      <c r="H215" s="166" t="s">
        <v>324</v>
      </c>
      <c r="I215" s="225" t="s">
        <v>297</v>
      </c>
      <c r="J215" s="226">
        <v>31</v>
      </c>
      <c r="K215" s="244">
        <v>25</v>
      </c>
      <c r="L215" s="244">
        <v>25</v>
      </c>
      <c r="M215" s="244">
        <v>25</v>
      </c>
      <c r="N215" s="244">
        <v>25</v>
      </c>
      <c r="O215" s="243">
        <v>43489</v>
      </c>
      <c r="P215" s="221">
        <v>0</v>
      </c>
      <c r="Q215" s="221">
        <v>0</v>
      </c>
      <c r="R215" s="270">
        <v>0</v>
      </c>
      <c r="S215" s="228"/>
      <c r="T215" s="228"/>
      <c r="U215" s="228"/>
      <c r="V215" s="368" t="s">
        <v>325</v>
      </c>
      <c r="X215" s="232">
        <v>97</v>
      </c>
    </row>
    <row r="216" spans="2:24" x14ac:dyDescent="0.25">
      <c r="B216" s="169">
        <v>32300002</v>
      </c>
      <c r="C216" s="172" t="s">
        <v>176</v>
      </c>
      <c r="D216" s="236">
        <v>50470</v>
      </c>
      <c r="E216" s="229">
        <v>30000</v>
      </c>
      <c r="F216" s="177">
        <v>0</v>
      </c>
      <c r="G216" s="245">
        <v>24</v>
      </c>
      <c r="H216" s="223" t="s">
        <v>324</v>
      </c>
      <c r="I216" s="225" t="s">
        <v>297</v>
      </c>
      <c r="J216" s="226">
        <v>31</v>
      </c>
      <c r="K216" s="244">
        <v>25</v>
      </c>
      <c r="L216" s="244">
        <v>25</v>
      </c>
      <c r="M216" s="244">
        <v>25</v>
      </c>
      <c r="N216" s="244">
        <v>25</v>
      </c>
      <c r="O216" s="243">
        <v>43489</v>
      </c>
      <c r="P216" s="221">
        <v>0</v>
      </c>
      <c r="Q216" s="221">
        <v>0</v>
      </c>
      <c r="R216" s="227">
        <v>0</v>
      </c>
      <c r="S216" s="228"/>
      <c r="T216" s="228"/>
      <c r="U216" s="228"/>
      <c r="V216" s="221" t="s">
        <v>326</v>
      </c>
      <c r="X216" s="232">
        <v>97</v>
      </c>
    </row>
    <row r="217" spans="2:24" x14ac:dyDescent="0.25">
      <c r="B217" s="169">
        <v>32400001</v>
      </c>
      <c r="C217" s="172" t="s">
        <v>275</v>
      </c>
      <c r="D217" s="236">
        <v>100940</v>
      </c>
      <c r="E217" s="229">
        <v>0</v>
      </c>
      <c r="F217" s="177">
        <v>0</v>
      </c>
      <c r="G217" s="245">
        <v>12</v>
      </c>
      <c r="H217" s="166" t="s">
        <v>324</v>
      </c>
      <c r="I217" s="225" t="s">
        <v>297</v>
      </c>
      <c r="J217" s="226">
        <v>31</v>
      </c>
      <c r="K217" s="244">
        <v>25</v>
      </c>
      <c r="L217" s="244">
        <v>25</v>
      </c>
      <c r="M217" s="244">
        <v>25</v>
      </c>
      <c r="N217" s="244">
        <v>25</v>
      </c>
      <c r="O217" s="243">
        <v>43489</v>
      </c>
      <c r="P217" s="221">
        <v>0</v>
      </c>
      <c r="Q217" s="221">
        <v>0</v>
      </c>
      <c r="R217" s="227">
        <v>0</v>
      </c>
      <c r="S217" s="228"/>
      <c r="T217" s="228"/>
      <c r="U217" s="228"/>
      <c r="V217" s="221" t="s">
        <v>326</v>
      </c>
      <c r="X217" s="232">
        <v>97</v>
      </c>
    </row>
    <row r="218" spans="2:24" ht="28.5" x14ac:dyDescent="0.25">
      <c r="B218" s="169">
        <v>32500022</v>
      </c>
      <c r="C218" s="172" t="s">
        <v>276</v>
      </c>
      <c r="D218" s="236">
        <v>605640</v>
      </c>
      <c r="E218" s="229">
        <v>0</v>
      </c>
      <c r="F218" s="177">
        <v>0</v>
      </c>
      <c r="G218" s="245">
        <v>132</v>
      </c>
      <c r="H218" s="166" t="s">
        <v>324</v>
      </c>
      <c r="I218" s="225" t="s">
        <v>297</v>
      </c>
      <c r="J218" s="226">
        <v>31</v>
      </c>
      <c r="K218" s="244">
        <v>25</v>
      </c>
      <c r="L218" s="244">
        <v>25</v>
      </c>
      <c r="M218" s="244">
        <v>25</v>
      </c>
      <c r="N218" s="244">
        <v>25</v>
      </c>
      <c r="O218" s="243">
        <v>43489</v>
      </c>
      <c r="P218" s="221">
        <v>0</v>
      </c>
      <c r="Q218" s="221">
        <v>0</v>
      </c>
      <c r="R218" s="270">
        <v>0</v>
      </c>
      <c r="S218" s="228"/>
      <c r="T218" s="228"/>
      <c r="U218" s="228"/>
      <c r="V218" s="221" t="s">
        <v>326</v>
      </c>
      <c r="X218" s="232">
        <v>97</v>
      </c>
    </row>
    <row r="219" spans="2:24" ht="28.5" x14ac:dyDescent="0.25">
      <c r="B219" s="169">
        <v>32500022</v>
      </c>
      <c r="C219" s="172" t="s">
        <v>279</v>
      </c>
      <c r="D219" s="236">
        <v>45423</v>
      </c>
      <c r="E219" s="229">
        <v>0</v>
      </c>
      <c r="F219" s="177">
        <v>0</v>
      </c>
      <c r="G219" s="245">
        <v>10</v>
      </c>
      <c r="H219" s="166" t="s">
        <v>324</v>
      </c>
      <c r="I219" s="225" t="s">
        <v>297</v>
      </c>
      <c r="J219" s="226">
        <v>31</v>
      </c>
      <c r="K219" s="244">
        <v>25</v>
      </c>
      <c r="L219" s="244">
        <v>25</v>
      </c>
      <c r="M219" s="244">
        <v>25</v>
      </c>
      <c r="N219" s="244">
        <v>25</v>
      </c>
      <c r="O219" s="243">
        <v>43489</v>
      </c>
      <c r="P219" s="221">
        <v>0</v>
      </c>
      <c r="Q219" s="221">
        <v>0</v>
      </c>
      <c r="R219" s="270">
        <v>0</v>
      </c>
      <c r="S219" s="228"/>
      <c r="T219" s="228"/>
      <c r="U219" s="228"/>
      <c r="V219" s="221" t="s">
        <v>326</v>
      </c>
      <c r="X219" s="232">
        <v>97</v>
      </c>
    </row>
    <row r="220" spans="2:24" x14ac:dyDescent="0.25">
      <c r="B220" s="161">
        <v>32600005</v>
      </c>
      <c r="C220" s="171" t="s">
        <v>92</v>
      </c>
      <c r="D220" s="236">
        <v>317858</v>
      </c>
      <c r="E220" s="229">
        <v>50000</v>
      </c>
      <c r="F220" s="177">
        <v>0</v>
      </c>
      <c r="G220" s="224">
        <v>12</v>
      </c>
      <c r="H220" s="223" t="s">
        <v>324</v>
      </c>
      <c r="I220" s="225" t="s">
        <v>297</v>
      </c>
      <c r="J220" s="226">
        <v>31</v>
      </c>
      <c r="K220" s="222">
        <v>25</v>
      </c>
      <c r="L220" s="222">
        <v>25</v>
      </c>
      <c r="M220" s="222">
        <v>25</v>
      </c>
      <c r="N220" s="222">
        <v>25</v>
      </c>
      <c r="O220" s="243">
        <v>43489</v>
      </c>
      <c r="P220" s="221">
        <v>0</v>
      </c>
      <c r="Q220" s="221">
        <v>0</v>
      </c>
      <c r="R220" s="227">
        <v>0</v>
      </c>
      <c r="S220" s="228"/>
      <c r="T220" s="228"/>
      <c r="U220" s="228"/>
      <c r="V220" s="221" t="s">
        <v>326</v>
      </c>
      <c r="X220" s="232">
        <v>97</v>
      </c>
    </row>
    <row r="221" spans="2:24" x14ac:dyDescent="0.25">
      <c r="B221" s="165">
        <v>32700005</v>
      </c>
      <c r="C221" s="171" t="s">
        <v>358</v>
      </c>
      <c r="D221" s="236">
        <v>2407419</v>
      </c>
      <c r="E221" s="229">
        <v>0</v>
      </c>
      <c r="F221" s="177">
        <v>0</v>
      </c>
      <c r="G221" s="224">
        <v>20</v>
      </c>
      <c r="H221" s="223" t="s">
        <v>324</v>
      </c>
      <c r="I221" s="225" t="s">
        <v>297</v>
      </c>
      <c r="J221" s="226">
        <v>31</v>
      </c>
      <c r="K221" s="222">
        <v>0</v>
      </c>
      <c r="L221" s="222">
        <v>33</v>
      </c>
      <c r="M221" s="222">
        <v>33</v>
      </c>
      <c r="N221" s="222">
        <v>34</v>
      </c>
      <c r="O221" s="243">
        <v>43489</v>
      </c>
      <c r="P221" s="221">
        <v>0</v>
      </c>
      <c r="Q221" s="221">
        <v>0</v>
      </c>
      <c r="R221" s="227">
        <v>0</v>
      </c>
      <c r="S221" s="228"/>
      <c r="T221" s="228"/>
      <c r="U221" s="228"/>
      <c r="V221" s="221" t="s">
        <v>326</v>
      </c>
      <c r="X221" s="232">
        <v>97</v>
      </c>
    </row>
    <row r="222" spans="2:24" ht="28.5" x14ac:dyDescent="0.25">
      <c r="B222" s="165">
        <v>33100002</v>
      </c>
      <c r="C222" s="171" t="s">
        <v>93</v>
      </c>
      <c r="D222" s="236">
        <v>979748</v>
      </c>
      <c r="E222" s="229">
        <v>500000</v>
      </c>
      <c r="F222" s="177">
        <v>0</v>
      </c>
      <c r="G222" s="224">
        <v>40</v>
      </c>
      <c r="H222" s="223" t="s">
        <v>324</v>
      </c>
      <c r="I222" s="225" t="s">
        <v>297</v>
      </c>
      <c r="J222" s="226">
        <v>31</v>
      </c>
      <c r="K222" s="222">
        <v>25</v>
      </c>
      <c r="L222" s="222">
        <v>25</v>
      </c>
      <c r="M222" s="222">
        <v>25</v>
      </c>
      <c r="N222" s="222">
        <v>25</v>
      </c>
      <c r="O222" s="243">
        <v>43489</v>
      </c>
      <c r="P222" s="221">
        <v>0</v>
      </c>
      <c r="Q222" s="221">
        <v>0</v>
      </c>
      <c r="R222" s="227">
        <v>0</v>
      </c>
      <c r="S222" s="228"/>
      <c r="T222" s="228"/>
      <c r="U222" s="228"/>
      <c r="V222" s="221" t="s">
        <v>326</v>
      </c>
      <c r="X222" s="232">
        <v>97</v>
      </c>
    </row>
    <row r="223" spans="2:24" x14ac:dyDescent="0.25">
      <c r="B223" s="167">
        <v>33100006</v>
      </c>
      <c r="C223" s="171" t="s">
        <v>280</v>
      </c>
      <c r="D223" s="236">
        <v>196695</v>
      </c>
      <c r="E223" s="229">
        <v>100000</v>
      </c>
      <c r="F223" s="177">
        <v>0</v>
      </c>
      <c r="G223" s="245">
        <v>50</v>
      </c>
      <c r="H223" s="166" t="s">
        <v>324</v>
      </c>
      <c r="I223" s="225" t="s">
        <v>297</v>
      </c>
      <c r="J223" s="226">
        <v>31</v>
      </c>
      <c r="K223" s="244">
        <v>25</v>
      </c>
      <c r="L223" s="244">
        <v>25</v>
      </c>
      <c r="M223" s="244">
        <v>25</v>
      </c>
      <c r="N223" s="244">
        <v>25</v>
      </c>
      <c r="O223" s="243">
        <v>43489</v>
      </c>
      <c r="P223" s="221">
        <v>0</v>
      </c>
      <c r="Q223" s="221">
        <v>0</v>
      </c>
      <c r="R223" s="227">
        <v>0</v>
      </c>
      <c r="S223" s="228"/>
      <c r="T223" s="228"/>
      <c r="U223" s="228"/>
      <c r="V223" s="221" t="s">
        <v>326</v>
      </c>
      <c r="X223" s="232">
        <v>97</v>
      </c>
    </row>
    <row r="224" spans="2:24" s="83" customFormat="1" ht="15" x14ac:dyDescent="0.25">
      <c r="B224" s="372">
        <v>33100008</v>
      </c>
      <c r="C224" s="373" t="s">
        <v>333</v>
      </c>
      <c r="D224" s="374">
        <v>65565</v>
      </c>
      <c r="E224" s="375">
        <v>50000</v>
      </c>
      <c r="F224" s="376">
        <v>0</v>
      </c>
      <c r="G224" s="377">
        <v>50</v>
      </c>
      <c r="H224" s="378" t="s">
        <v>324</v>
      </c>
      <c r="I224" s="379" t="s">
        <v>297</v>
      </c>
      <c r="J224" s="380">
        <v>31</v>
      </c>
      <c r="K224" s="381">
        <v>40</v>
      </c>
      <c r="L224" s="381">
        <v>30</v>
      </c>
      <c r="M224" s="381">
        <v>10</v>
      </c>
      <c r="N224" s="381">
        <v>20</v>
      </c>
      <c r="O224" s="382">
        <v>43489</v>
      </c>
      <c r="P224" s="383">
        <v>1</v>
      </c>
      <c r="Q224" s="383">
        <v>2</v>
      </c>
      <c r="R224" s="384">
        <v>280000</v>
      </c>
      <c r="S224" s="385"/>
      <c r="T224" s="385"/>
      <c r="U224" s="385"/>
      <c r="V224" s="383" t="s">
        <v>326</v>
      </c>
      <c r="X224" s="386">
        <v>97</v>
      </c>
    </row>
    <row r="225" spans="2:24" x14ac:dyDescent="0.25">
      <c r="B225" s="167">
        <v>33300001</v>
      </c>
      <c r="C225" s="171" t="s">
        <v>179</v>
      </c>
      <c r="D225" s="238">
        <v>857990</v>
      </c>
      <c r="E225" s="229">
        <v>800000</v>
      </c>
      <c r="F225" s="177">
        <v>0</v>
      </c>
      <c r="G225" s="245">
        <v>25</v>
      </c>
      <c r="H225" s="166" t="s">
        <v>324</v>
      </c>
      <c r="I225" s="225" t="s">
        <v>297</v>
      </c>
      <c r="J225" s="226">
        <v>31</v>
      </c>
      <c r="K225" s="222">
        <v>0</v>
      </c>
      <c r="L225" s="244">
        <v>40</v>
      </c>
      <c r="M225" s="244">
        <v>50</v>
      </c>
      <c r="N225" s="244">
        <v>10</v>
      </c>
      <c r="O225" s="243">
        <v>43489</v>
      </c>
      <c r="P225" s="221">
        <v>0</v>
      </c>
      <c r="Q225" s="221">
        <v>0</v>
      </c>
      <c r="R225" s="227">
        <v>0</v>
      </c>
      <c r="S225" s="228"/>
      <c r="T225" s="228"/>
      <c r="U225" s="228"/>
      <c r="V225" s="221" t="s">
        <v>326</v>
      </c>
      <c r="X225" s="232">
        <v>97</v>
      </c>
    </row>
    <row r="226" spans="2:24" x14ac:dyDescent="0.25">
      <c r="B226" s="168">
        <v>33300005</v>
      </c>
      <c r="C226" s="171" t="s">
        <v>356</v>
      </c>
      <c r="D226" s="238">
        <v>130000</v>
      </c>
      <c r="E226" s="229">
        <v>100000</v>
      </c>
      <c r="F226" s="177">
        <v>0</v>
      </c>
      <c r="G226" s="245">
        <v>12</v>
      </c>
      <c r="H226" s="166" t="s">
        <v>324</v>
      </c>
      <c r="I226" s="225" t="s">
        <v>297</v>
      </c>
      <c r="J226" s="226">
        <v>31</v>
      </c>
      <c r="K226" s="222">
        <v>0</v>
      </c>
      <c r="L226" s="222">
        <v>33</v>
      </c>
      <c r="M226" s="222">
        <v>33</v>
      </c>
      <c r="N226" s="222">
        <v>34</v>
      </c>
      <c r="O226" s="243">
        <v>43489</v>
      </c>
      <c r="P226" s="221">
        <v>0</v>
      </c>
      <c r="Q226" s="221">
        <v>0</v>
      </c>
      <c r="R226" s="227">
        <v>0</v>
      </c>
      <c r="S226" s="228"/>
      <c r="T226" s="228"/>
      <c r="U226" s="228"/>
      <c r="V226" s="221" t="s">
        <v>326</v>
      </c>
      <c r="X226" s="232">
        <v>97</v>
      </c>
    </row>
    <row r="227" spans="2:24" x14ac:dyDescent="0.25">
      <c r="B227" s="168">
        <v>33300015</v>
      </c>
      <c r="C227" s="171" t="s">
        <v>357</v>
      </c>
      <c r="D227" s="238">
        <v>85000</v>
      </c>
      <c r="E227" s="229">
        <v>80000</v>
      </c>
      <c r="F227" s="177">
        <v>0</v>
      </c>
      <c r="G227" s="245">
        <v>12</v>
      </c>
      <c r="H227" s="166" t="s">
        <v>324</v>
      </c>
      <c r="I227" s="225" t="s">
        <v>297</v>
      </c>
      <c r="J227" s="226">
        <v>31</v>
      </c>
      <c r="K227" s="222">
        <v>0</v>
      </c>
      <c r="L227" s="222">
        <v>33</v>
      </c>
      <c r="M227" s="222">
        <v>33</v>
      </c>
      <c r="N227" s="222">
        <v>34</v>
      </c>
      <c r="O227" s="243">
        <v>43489</v>
      </c>
      <c r="P227" s="221">
        <v>0</v>
      </c>
      <c r="Q227" s="221">
        <v>0</v>
      </c>
      <c r="R227" s="227">
        <v>0</v>
      </c>
      <c r="S227" s="228"/>
      <c r="T227" s="228"/>
      <c r="U227" s="228"/>
      <c r="V227" s="221" t="s">
        <v>326</v>
      </c>
      <c r="X227" s="232">
        <v>97</v>
      </c>
    </row>
    <row r="228" spans="2:24" x14ac:dyDescent="0.25">
      <c r="B228" s="168">
        <v>33400001</v>
      </c>
      <c r="C228" s="171" t="s">
        <v>94</v>
      </c>
      <c r="D228" s="238">
        <v>210940</v>
      </c>
      <c r="E228" s="229">
        <v>50000</v>
      </c>
      <c r="F228" s="177">
        <v>0</v>
      </c>
      <c r="G228" s="245">
        <v>30</v>
      </c>
      <c r="H228" s="166" t="s">
        <v>324</v>
      </c>
      <c r="I228" s="225" t="s">
        <v>297</v>
      </c>
      <c r="J228" s="226">
        <v>31</v>
      </c>
      <c r="K228" s="222">
        <v>0</v>
      </c>
      <c r="L228" s="244">
        <v>50</v>
      </c>
      <c r="M228" s="244">
        <v>40</v>
      </c>
      <c r="N228" s="244">
        <v>10</v>
      </c>
      <c r="O228" s="243">
        <v>43489</v>
      </c>
      <c r="P228" s="221">
        <v>0</v>
      </c>
      <c r="Q228" s="221">
        <v>0</v>
      </c>
      <c r="R228" s="227">
        <v>0</v>
      </c>
      <c r="S228" s="228"/>
      <c r="T228" s="228"/>
      <c r="U228" s="228"/>
      <c r="V228" s="221" t="s">
        <v>326</v>
      </c>
      <c r="X228" s="232">
        <v>97</v>
      </c>
    </row>
    <row r="229" spans="2:24" ht="28.5" x14ac:dyDescent="0.25">
      <c r="B229" s="161">
        <v>33600001</v>
      </c>
      <c r="C229" s="171" t="s">
        <v>105</v>
      </c>
      <c r="D229" s="236">
        <v>78782</v>
      </c>
      <c r="E229" s="229">
        <v>35000</v>
      </c>
      <c r="F229" s="177">
        <v>0</v>
      </c>
      <c r="G229" s="224">
        <v>25</v>
      </c>
      <c r="H229" s="223" t="s">
        <v>324</v>
      </c>
      <c r="I229" s="225" t="s">
        <v>297</v>
      </c>
      <c r="J229" s="226">
        <v>31</v>
      </c>
      <c r="K229" s="222">
        <v>80</v>
      </c>
      <c r="L229" s="222">
        <v>10</v>
      </c>
      <c r="M229" s="222">
        <v>10</v>
      </c>
      <c r="N229" s="222">
        <v>0</v>
      </c>
      <c r="O229" s="243">
        <v>43489</v>
      </c>
      <c r="P229" s="221">
        <v>0</v>
      </c>
      <c r="Q229" s="221">
        <v>0</v>
      </c>
      <c r="R229" s="227">
        <v>0</v>
      </c>
      <c r="S229" s="228"/>
      <c r="T229" s="228"/>
      <c r="U229" s="228"/>
      <c r="V229" s="221" t="s">
        <v>326</v>
      </c>
      <c r="X229" s="232">
        <v>97</v>
      </c>
    </row>
    <row r="230" spans="2:24" ht="28.5" x14ac:dyDescent="0.25">
      <c r="B230" s="168">
        <v>33600002</v>
      </c>
      <c r="C230" s="171" t="s">
        <v>281</v>
      </c>
      <c r="D230" s="236">
        <v>35329</v>
      </c>
      <c r="E230" s="229">
        <v>30000</v>
      </c>
      <c r="F230" s="177">
        <v>0</v>
      </c>
      <c r="G230" s="224">
        <v>25</v>
      </c>
      <c r="H230" s="223" t="s">
        <v>324</v>
      </c>
      <c r="I230" s="225" t="s">
        <v>297</v>
      </c>
      <c r="J230" s="226">
        <v>31</v>
      </c>
      <c r="K230" s="222">
        <v>10</v>
      </c>
      <c r="L230" s="222">
        <v>25</v>
      </c>
      <c r="M230" s="222">
        <v>50</v>
      </c>
      <c r="N230" s="222">
        <v>15</v>
      </c>
      <c r="O230" s="243">
        <v>43489</v>
      </c>
      <c r="P230" s="221">
        <v>0</v>
      </c>
      <c r="Q230" s="221">
        <v>0</v>
      </c>
      <c r="R230" s="227">
        <v>0</v>
      </c>
      <c r="S230" s="228"/>
      <c r="T230" s="228"/>
      <c r="U230" s="228"/>
      <c r="V230" s="221" t="s">
        <v>326</v>
      </c>
      <c r="X230" s="232">
        <v>97</v>
      </c>
    </row>
    <row r="231" spans="2:24" ht="28.5" x14ac:dyDescent="0.25">
      <c r="B231" s="161">
        <v>33600002</v>
      </c>
      <c r="C231" s="171" t="s">
        <v>106</v>
      </c>
      <c r="D231" s="236">
        <v>262280</v>
      </c>
      <c r="E231" s="229">
        <v>200000</v>
      </c>
      <c r="F231" s="177">
        <v>0</v>
      </c>
      <c r="G231" s="245">
        <v>100</v>
      </c>
      <c r="H231" s="166" t="s">
        <v>324</v>
      </c>
      <c r="I231" s="225" t="s">
        <v>297</v>
      </c>
      <c r="J231" s="226">
        <v>31</v>
      </c>
      <c r="K231" s="222">
        <v>0</v>
      </c>
      <c r="L231" s="244">
        <v>75</v>
      </c>
      <c r="M231" s="244">
        <v>25</v>
      </c>
      <c r="N231" s="222">
        <v>0</v>
      </c>
      <c r="O231" s="243">
        <v>43489</v>
      </c>
      <c r="P231" s="221">
        <v>0</v>
      </c>
      <c r="Q231" s="221">
        <v>0</v>
      </c>
      <c r="R231" s="227">
        <v>0</v>
      </c>
      <c r="S231" s="228"/>
      <c r="T231" s="228"/>
      <c r="U231" s="228"/>
      <c r="V231" s="221" t="s">
        <v>326</v>
      </c>
      <c r="X231" s="232">
        <v>97</v>
      </c>
    </row>
    <row r="232" spans="2:24" x14ac:dyDescent="0.25">
      <c r="B232" s="167">
        <v>33601001</v>
      </c>
      <c r="C232" s="171" t="s">
        <v>175</v>
      </c>
      <c r="D232" s="236">
        <v>121128</v>
      </c>
      <c r="E232" s="229">
        <v>120000</v>
      </c>
      <c r="F232" s="177">
        <v>0</v>
      </c>
      <c r="G232" s="245">
        <v>100</v>
      </c>
      <c r="H232" s="166" t="s">
        <v>324</v>
      </c>
      <c r="I232" s="225" t="s">
        <v>297</v>
      </c>
      <c r="J232" s="226">
        <v>31</v>
      </c>
      <c r="K232" s="244">
        <v>10</v>
      </c>
      <c r="L232" s="244">
        <v>30</v>
      </c>
      <c r="M232" s="244">
        <v>60</v>
      </c>
      <c r="N232" s="222">
        <v>0</v>
      </c>
      <c r="O232" s="243">
        <v>43489</v>
      </c>
      <c r="P232" s="221">
        <v>0</v>
      </c>
      <c r="Q232" s="221">
        <v>0</v>
      </c>
      <c r="R232" s="227">
        <v>0</v>
      </c>
      <c r="S232" s="228"/>
      <c r="T232" s="228"/>
      <c r="U232" s="228"/>
      <c r="V232" s="221" t="s">
        <v>326</v>
      </c>
      <c r="X232" s="232">
        <v>97</v>
      </c>
    </row>
    <row r="233" spans="2:24" x14ac:dyDescent="0.25">
      <c r="B233" s="161">
        <v>33800001</v>
      </c>
      <c r="C233" s="171" t="s">
        <v>97</v>
      </c>
      <c r="D233" s="236">
        <v>2295910</v>
      </c>
      <c r="E233" s="229">
        <v>0</v>
      </c>
      <c r="F233" s="177">
        <v>0</v>
      </c>
      <c r="G233" s="224">
        <v>12</v>
      </c>
      <c r="H233" s="223" t="s">
        <v>324</v>
      </c>
      <c r="I233" s="225" t="s">
        <v>297</v>
      </c>
      <c r="J233" s="226">
        <v>31</v>
      </c>
      <c r="K233" s="222">
        <v>25</v>
      </c>
      <c r="L233" s="222">
        <v>25</v>
      </c>
      <c r="M233" s="222">
        <v>25</v>
      </c>
      <c r="N233" s="222">
        <v>25</v>
      </c>
      <c r="O233" s="243">
        <v>43489</v>
      </c>
      <c r="P233" s="221">
        <v>0</v>
      </c>
      <c r="Q233" s="221">
        <v>0</v>
      </c>
      <c r="R233" s="270">
        <v>0</v>
      </c>
      <c r="S233" s="228"/>
      <c r="T233" s="228"/>
      <c r="U233" s="228"/>
      <c r="V233" s="368" t="s">
        <v>325</v>
      </c>
      <c r="X233" s="232">
        <v>97</v>
      </c>
    </row>
    <row r="234" spans="2:24" x14ac:dyDescent="0.2">
      <c r="B234" s="170">
        <v>33900001</v>
      </c>
      <c r="C234" s="173" t="s">
        <v>172</v>
      </c>
      <c r="D234" s="236">
        <v>2983000.3</v>
      </c>
      <c r="E234" s="229">
        <v>400000</v>
      </c>
      <c r="F234" s="177">
        <v>0</v>
      </c>
      <c r="G234" s="224">
        <v>100</v>
      </c>
      <c r="H234" s="223" t="s">
        <v>324</v>
      </c>
      <c r="I234" s="225" t="s">
        <v>297</v>
      </c>
      <c r="J234" s="226">
        <v>31</v>
      </c>
      <c r="K234" s="222">
        <v>25</v>
      </c>
      <c r="L234" s="222">
        <v>25</v>
      </c>
      <c r="M234" s="222">
        <v>25</v>
      </c>
      <c r="N234" s="222">
        <v>25</v>
      </c>
      <c r="O234" s="243">
        <v>43489</v>
      </c>
      <c r="P234" s="221">
        <v>0</v>
      </c>
      <c r="Q234" s="221">
        <v>0</v>
      </c>
      <c r="R234" s="227">
        <v>0</v>
      </c>
      <c r="S234" s="228"/>
      <c r="T234" s="228"/>
      <c r="U234" s="228"/>
      <c r="V234" s="221" t="s">
        <v>326</v>
      </c>
      <c r="X234" s="232">
        <v>97</v>
      </c>
    </row>
    <row r="235" spans="2:24" x14ac:dyDescent="0.2">
      <c r="B235" s="170">
        <v>33900002</v>
      </c>
      <c r="C235" s="173" t="s">
        <v>359</v>
      </c>
      <c r="D235" s="236">
        <v>1278428.7</v>
      </c>
      <c r="E235" s="229">
        <v>0</v>
      </c>
      <c r="F235" s="177">
        <v>0</v>
      </c>
      <c r="G235" s="224">
        <v>12</v>
      </c>
      <c r="H235" s="223" t="s">
        <v>324</v>
      </c>
      <c r="I235" s="225" t="s">
        <v>297</v>
      </c>
      <c r="J235" s="226">
        <v>31</v>
      </c>
      <c r="K235" s="222">
        <v>0</v>
      </c>
      <c r="L235" s="222">
        <v>33</v>
      </c>
      <c r="M235" s="222">
        <v>33</v>
      </c>
      <c r="N235" s="222">
        <v>34</v>
      </c>
      <c r="O235" s="243">
        <v>43489</v>
      </c>
      <c r="P235" s="221">
        <v>0</v>
      </c>
      <c r="Q235" s="221">
        <v>0</v>
      </c>
      <c r="R235" s="227">
        <v>0</v>
      </c>
      <c r="S235" s="228"/>
      <c r="T235" s="228"/>
      <c r="U235" s="228"/>
      <c r="V235" s="221" t="s">
        <v>326</v>
      </c>
      <c r="X235" s="232">
        <v>97</v>
      </c>
    </row>
    <row r="236" spans="2:24" x14ac:dyDescent="0.2">
      <c r="B236" s="170">
        <v>33900012</v>
      </c>
      <c r="C236" s="173" t="s">
        <v>360</v>
      </c>
      <c r="D236" s="236">
        <v>1920191</v>
      </c>
      <c r="E236" s="229">
        <v>0</v>
      </c>
      <c r="F236" s="177">
        <v>0</v>
      </c>
      <c r="G236" s="224">
        <v>12</v>
      </c>
      <c r="H236" s="223" t="s">
        <v>324</v>
      </c>
      <c r="I236" s="225" t="s">
        <v>297</v>
      </c>
      <c r="J236" s="226">
        <v>31</v>
      </c>
      <c r="K236" s="222">
        <v>0</v>
      </c>
      <c r="L236" s="222">
        <v>33</v>
      </c>
      <c r="M236" s="222">
        <v>33</v>
      </c>
      <c r="N236" s="222">
        <v>34</v>
      </c>
      <c r="O236" s="243">
        <v>43489</v>
      </c>
      <c r="P236" s="221">
        <v>0</v>
      </c>
      <c r="Q236" s="221">
        <v>0</v>
      </c>
      <c r="R236" s="227">
        <v>0</v>
      </c>
      <c r="S236" s="228"/>
      <c r="T236" s="228"/>
      <c r="U236" s="228"/>
      <c r="V236" s="221" t="s">
        <v>326</v>
      </c>
      <c r="X236" s="232">
        <v>97</v>
      </c>
    </row>
    <row r="237" spans="2:24" x14ac:dyDescent="0.25">
      <c r="B237" s="161">
        <v>34500001</v>
      </c>
      <c r="C237" s="171" t="s">
        <v>95</v>
      </c>
      <c r="D237" s="236">
        <v>3126717.6</v>
      </c>
      <c r="E237" s="229">
        <v>0</v>
      </c>
      <c r="F237" s="177">
        <v>0</v>
      </c>
      <c r="G237" s="224">
        <v>4</v>
      </c>
      <c r="H237" s="223" t="s">
        <v>302</v>
      </c>
      <c r="I237" s="225" t="s">
        <v>297</v>
      </c>
      <c r="J237" s="226">
        <v>31</v>
      </c>
      <c r="K237" s="222">
        <v>100</v>
      </c>
      <c r="L237" s="222">
        <v>0</v>
      </c>
      <c r="M237" s="222">
        <v>0</v>
      </c>
      <c r="N237" s="222">
        <v>0</v>
      </c>
      <c r="O237" s="243">
        <v>43489</v>
      </c>
      <c r="P237" s="221">
        <v>1</v>
      </c>
      <c r="Q237" s="221">
        <v>3</v>
      </c>
      <c r="R237" s="270">
        <v>3000000</v>
      </c>
      <c r="S237" s="228"/>
      <c r="T237" s="228"/>
      <c r="U237" s="228"/>
      <c r="V237" s="368" t="s">
        <v>325</v>
      </c>
      <c r="X237" s="232">
        <v>97</v>
      </c>
    </row>
    <row r="238" spans="2:24" x14ac:dyDescent="0.25">
      <c r="B238" s="165">
        <v>34500003</v>
      </c>
      <c r="C238" s="171" t="s">
        <v>96</v>
      </c>
      <c r="D238" s="238">
        <v>781679.4</v>
      </c>
      <c r="E238" s="229">
        <v>0</v>
      </c>
      <c r="F238" s="177">
        <v>0</v>
      </c>
      <c r="G238" s="224">
        <v>6</v>
      </c>
      <c r="H238" s="223" t="s">
        <v>302</v>
      </c>
      <c r="I238" s="225" t="s">
        <v>297</v>
      </c>
      <c r="J238" s="226">
        <v>31</v>
      </c>
      <c r="K238" s="222">
        <v>100</v>
      </c>
      <c r="L238" s="222">
        <v>0</v>
      </c>
      <c r="M238" s="222">
        <v>0</v>
      </c>
      <c r="N238" s="222">
        <v>0</v>
      </c>
      <c r="O238" s="243">
        <v>43489</v>
      </c>
      <c r="P238" s="221">
        <v>0</v>
      </c>
      <c r="Q238" s="221">
        <v>0</v>
      </c>
      <c r="R238" s="227">
        <v>0</v>
      </c>
      <c r="S238" s="228"/>
      <c r="T238" s="228"/>
      <c r="U238" s="228"/>
      <c r="V238" s="221" t="s">
        <v>326</v>
      </c>
      <c r="X238" s="232">
        <v>97</v>
      </c>
    </row>
    <row r="239" spans="2:24" x14ac:dyDescent="0.2">
      <c r="B239" s="161">
        <v>34600001</v>
      </c>
      <c r="C239" s="173" t="s">
        <v>320</v>
      </c>
      <c r="D239" s="236">
        <v>10598.699999999999</v>
      </c>
      <c r="E239" s="229">
        <v>10000</v>
      </c>
      <c r="F239" s="177">
        <v>0</v>
      </c>
      <c r="G239" s="224">
        <v>100</v>
      </c>
      <c r="H239" s="221" t="s">
        <v>324</v>
      </c>
      <c r="I239" s="225" t="s">
        <v>297</v>
      </c>
      <c r="J239" s="226">
        <v>31</v>
      </c>
      <c r="K239" s="222">
        <v>25</v>
      </c>
      <c r="L239" s="222">
        <v>25</v>
      </c>
      <c r="M239" s="222">
        <v>25</v>
      </c>
      <c r="N239" s="222">
        <v>25</v>
      </c>
      <c r="O239" s="243">
        <v>43489</v>
      </c>
      <c r="P239" s="221">
        <v>0</v>
      </c>
      <c r="Q239" s="221">
        <v>0</v>
      </c>
      <c r="R239" s="227">
        <v>0</v>
      </c>
      <c r="S239" s="228"/>
      <c r="T239" s="228"/>
      <c r="U239" s="228"/>
      <c r="V239" s="221" t="s">
        <v>326</v>
      </c>
      <c r="X239" s="232">
        <v>97</v>
      </c>
    </row>
    <row r="240" spans="2:24" x14ac:dyDescent="0.2">
      <c r="B240" s="161">
        <v>34600002</v>
      </c>
      <c r="C240" s="173" t="s">
        <v>321</v>
      </c>
      <c r="D240" s="236">
        <v>9084.6</v>
      </c>
      <c r="E240" s="229">
        <v>7500</v>
      </c>
      <c r="F240" s="177">
        <v>0</v>
      </c>
      <c r="G240" s="224">
        <v>100</v>
      </c>
      <c r="H240" s="221" t="s">
        <v>324</v>
      </c>
      <c r="I240" s="225" t="s">
        <v>297</v>
      </c>
      <c r="J240" s="226">
        <v>31</v>
      </c>
      <c r="K240" s="222">
        <v>25</v>
      </c>
      <c r="L240" s="222">
        <v>25</v>
      </c>
      <c r="M240" s="222">
        <v>25</v>
      </c>
      <c r="N240" s="222">
        <v>25</v>
      </c>
      <c r="O240" s="243">
        <v>43489</v>
      </c>
      <c r="P240" s="221">
        <v>0</v>
      </c>
      <c r="Q240" s="221">
        <v>0</v>
      </c>
      <c r="R240" s="227">
        <v>0</v>
      </c>
      <c r="S240" s="228"/>
      <c r="T240" s="228"/>
      <c r="U240" s="228"/>
      <c r="V240" s="221" t="s">
        <v>326</v>
      </c>
      <c r="X240" s="232">
        <v>97</v>
      </c>
    </row>
    <row r="241" spans="2:24" x14ac:dyDescent="0.2">
      <c r="B241" s="165">
        <v>34600003</v>
      </c>
      <c r="C241" s="173" t="s">
        <v>322</v>
      </c>
      <c r="D241" s="237">
        <v>10598.699999999999</v>
      </c>
      <c r="E241" s="229">
        <v>5000</v>
      </c>
      <c r="F241" s="177">
        <v>0</v>
      </c>
      <c r="G241" s="224">
        <v>100</v>
      </c>
      <c r="H241" s="221" t="s">
        <v>324</v>
      </c>
      <c r="I241" s="225" t="s">
        <v>297</v>
      </c>
      <c r="J241" s="226">
        <v>31</v>
      </c>
      <c r="K241" s="222">
        <v>25</v>
      </c>
      <c r="L241" s="222">
        <v>25</v>
      </c>
      <c r="M241" s="222">
        <v>25</v>
      </c>
      <c r="N241" s="222">
        <v>25</v>
      </c>
      <c r="O241" s="243">
        <v>43489</v>
      </c>
      <c r="P241" s="221">
        <v>0</v>
      </c>
      <c r="Q241" s="221">
        <v>0</v>
      </c>
      <c r="R241" s="227">
        <v>0</v>
      </c>
      <c r="S241" s="228"/>
      <c r="T241" s="228"/>
      <c r="U241" s="228"/>
      <c r="V241" s="221" t="s">
        <v>326</v>
      </c>
      <c r="X241" s="232">
        <v>97</v>
      </c>
    </row>
    <row r="242" spans="2:24" x14ac:dyDescent="0.25">
      <c r="B242" s="167">
        <v>34700001</v>
      </c>
      <c r="C242" s="171" t="s">
        <v>134</v>
      </c>
      <c r="D242" s="238">
        <v>482478</v>
      </c>
      <c r="E242" s="229">
        <v>0</v>
      </c>
      <c r="F242" s="177">
        <v>0</v>
      </c>
      <c r="G242" s="224">
        <v>50</v>
      </c>
      <c r="H242" s="223" t="s">
        <v>324</v>
      </c>
      <c r="I242" s="225" t="s">
        <v>297</v>
      </c>
      <c r="J242" s="226">
        <v>31</v>
      </c>
      <c r="K242" s="222">
        <v>25</v>
      </c>
      <c r="L242" s="222">
        <v>25</v>
      </c>
      <c r="M242" s="222">
        <v>25</v>
      </c>
      <c r="N242" s="222">
        <v>25</v>
      </c>
      <c r="O242" s="243">
        <v>43489</v>
      </c>
      <c r="P242" s="221">
        <v>0</v>
      </c>
      <c r="Q242" s="221">
        <v>0</v>
      </c>
      <c r="R242" s="227">
        <v>0</v>
      </c>
      <c r="S242" s="228"/>
      <c r="T242" s="228"/>
      <c r="U242" s="228"/>
      <c r="V242" s="221" t="s">
        <v>326</v>
      </c>
      <c r="X242" s="232">
        <v>97</v>
      </c>
    </row>
    <row r="243" spans="2:24" ht="28.5" x14ac:dyDescent="0.25">
      <c r="B243" s="167">
        <v>35100001</v>
      </c>
      <c r="C243" s="171" t="s">
        <v>159</v>
      </c>
      <c r="D243" s="238">
        <v>2201000</v>
      </c>
      <c r="E243" s="229">
        <v>1500000</v>
      </c>
      <c r="F243" s="177">
        <v>0</v>
      </c>
      <c r="G243" s="224">
        <v>300</v>
      </c>
      <c r="H243" s="223" t="s">
        <v>324</v>
      </c>
      <c r="I243" s="225" t="s">
        <v>297</v>
      </c>
      <c r="J243" s="226">
        <v>31</v>
      </c>
      <c r="K243" s="222">
        <v>5</v>
      </c>
      <c r="L243" s="222">
        <v>55</v>
      </c>
      <c r="M243" s="222">
        <v>40</v>
      </c>
      <c r="N243" s="222">
        <v>0</v>
      </c>
      <c r="O243" s="243">
        <v>43489</v>
      </c>
      <c r="P243" s="221">
        <v>1</v>
      </c>
      <c r="Q243" s="221">
        <v>1</v>
      </c>
      <c r="R243" s="227">
        <v>2000000</v>
      </c>
      <c r="S243" s="228"/>
      <c r="T243" s="228"/>
      <c r="U243" s="228"/>
      <c r="V243" s="368" t="s">
        <v>325</v>
      </c>
      <c r="X243" s="232">
        <v>97</v>
      </c>
    </row>
    <row r="244" spans="2:24" ht="28.5" x14ac:dyDescent="0.25">
      <c r="B244" s="167">
        <v>35200003</v>
      </c>
      <c r="C244" s="171" t="s">
        <v>282</v>
      </c>
      <c r="D244" s="236">
        <v>35329</v>
      </c>
      <c r="E244" s="229">
        <v>25000</v>
      </c>
      <c r="F244" s="177">
        <v>0</v>
      </c>
      <c r="G244" s="224">
        <v>50</v>
      </c>
      <c r="H244" s="223" t="s">
        <v>324</v>
      </c>
      <c r="I244" s="225" t="s">
        <v>297</v>
      </c>
      <c r="J244" s="226">
        <v>31</v>
      </c>
      <c r="K244" s="222">
        <v>10</v>
      </c>
      <c r="L244" s="222">
        <v>35</v>
      </c>
      <c r="M244" s="222">
        <v>35</v>
      </c>
      <c r="N244" s="222">
        <v>20</v>
      </c>
      <c r="O244" s="243">
        <v>43489</v>
      </c>
      <c r="P244" s="221">
        <v>0</v>
      </c>
      <c r="Q244" s="221">
        <v>0</v>
      </c>
      <c r="R244" s="227">
        <v>0</v>
      </c>
      <c r="S244" s="228"/>
      <c r="T244" s="228"/>
      <c r="U244" s="228"/>
      <c r="V244" s="221" t="s">
        <v>326</v>
      </c>
      <c r="X244" s="232">
        <v>97</v>
      </c>
    </row>
    <row r="245" spans="2:24" ht="28.5" x14ac:dyDescent="0.25">
      <c r="B245" s="161">
        <v>35300001</v>
      </c>
      <c r="C245" s="171" t="s">
        <v>98</v>
      </c>
      <c r="D245" s="236">
        <v>75705</v>
      </c>
      <c r="E245" s="229">
        <v>50000</v>
      </c>
      <c r="F245" s="177">
        <v>0</v>
      </c>
      <c r="G245" s="224">
        <v>50</v>
      </c>
      <c r="H245" s="223" t="s">
        <v>324</v>
      </c>
      <c r="I245" s="225" t="s">
        <v>297</v>
      </c>
      <c r="J245" s="226">
        <v>31</v>
      </c>
      <c r="K245" s="222">
        <v>10</v>
      </c>
      <c r="L245" s="222">
        <v>35</v>
      </c>
      <c r="M245" s="222">
        <v>35</v>
      </c>
      <c r="N245" s="222">
        <v>20</v>
      </c>
      <c r="O245" s="243">
        <v>43489</v>
      </c>
      <c r="P245" s="221">
        <v>0</v>
      </c>
      <c r="Q245" s="221">
        <v>0</v>
      </c>
      <c r="R245" s="227">
        <v>0</v>
      </c>
      <c r="S245" s="228"/>
      <c r="T245" s="228"/>
      <c r="U245" s="228"/>
      <c r="V245" s="221" t="s">
        <v>326</v>
      </c>
      <c r="X245" s="232">
        <v>97</v>
      </c>
    </row>
    <row r="246" spans="2:24" x14ac:dyDescent="0.25">
      <c r="B246" s="169">
        <v>35400002</v>
      </c>
      <c r="C246" s="172" t="s">
        <v>303</v>
      </c>
      <c r="D246" s="236">
        <v>340350</v>
      </c>
      <c r="E246" s="229">
        <v>50000</v>
      </c>
      <c r="F246" s="177">
        <v>0</v>
      </c>
      <c r="G246" s="224">
        <v>12</v>
      </c>
      <c r="H246" s="223" t="s">
        <v>324</v>
      </c>
      <c r="I246" s="225" t="s">
        <v>297</v>
      </c>
      <c r="J246" s="226">
        <v>31</v>
      </c>
      <c r="K246" s="222">
        <v>25</v>
      </c>
      <c r="L246" s="222">
        <v>25</v>
      </c>
      <c r="M246" s="222">
        <v>25</v>
      </c>
      <c r="N246" s="222">
        <v>25</v>
      </c>
      <c r="O246" s="243">
        <v>43489</v>
      </c>
      <c r="P246" s="221">
        <v>0</v>
      </c>
      <c r="Q246" s="221">
        <v>0</v>
      </c>
      <c r="R246" s="227">
        <v>0</v>
      </c>
      <c r="S246" s="228"/>
      <c r="T246" s="228"/>
      <c r="U246" s="228"/>
      <c r="V246" s="221" t="s">
        <v>326</v>
      </c>
      <c r="X246" s="232">
        <v>97</v>
      </c>
    </row>
    <row r="247" spans="2:24" ht="28.5" x14ac:dyDescent="0.25">
      <c r="B247" s="169">
        <v>35400003</v>
      </c>
      <c r="C247" s="172" t="s">
        <v>304</v>
      </c>
      <c r="D247" s="236">
        <v>510525</v>
      </c>
      <c r="E247" s="229">
        <v>75000</v>
      </c>
      <c r="F247" s="177">
        <v>0</v>
      </c>
      <c r="G247" s="224">
        <v>80</v>
      </c>
      <c r="H247" s="223" t="s">
        <v>324</v>
      </c>
      <c r="I247" s="225" t="s">
        <v>297</v>
      </c>
      <c r="J247" s="226">
        <v>31</v>
      </c>
      <c r="K247" s="222">
        <v>10</v>
      </c>
      <c r="L247" s="222">
        <v>35</v>
      </c>
      <c r="M247" s="222">
        <v>35</v>
      </c>
      <c r="N247" s="222">
        <v>20</v>
      </c>
      <c r="O247" s="243">
        <v>43489</v>
      </c>
      <c r="P247" s="221">
        <v>0</v>
      </c>
      <c r="Q247" s="221">
        <v>0</v>
      </c>
      <c r="R247" s="227">
        <v>0</v>
      </c>
      <c r="S247" s="228"/>
      <c r="T247" s="228"/>
      <c r="U247" s="228"/>
      <c r="V247" s="221" t="s">
        <v>326</v>
      </c>
      <c r="X247" s="232">
        <v>97</v>
      </c>
    </row>
    <row r="248" spans="2:24" ht="28.5" x14ac:dyDescent="0.25">
      <c r="B248" s="162">
        <v>35500005</v>
      </c>
      <c r="C248" s="171" t="s">
        <v>153</v>
      </c>
      <c r="D248" s="236">
        <v>700000</v>
      </c>
      <c r="E248" s="229">
        <v>200000</v>
      </c>
      <c r="F248" s="177">
        <v>0</v>
      </c>
      <c r="G248" s="224">
        <v>100</v>
      </c>
      <c r="H248" s="223" t="s">
        <v>324</v>
      </c>
      <c r="I248" s="225" t="s">
        <v>297</v>
      </c>
      <c r="J248" s="226">
        <v>31</v>
      </c>
      <c r="K248" s="222">
        <v>5</v>
      </c>
      <c r="L248" s="222">
        <v>50</v>
      </c>
      <c r="M248" s="222">
        <v>40</v>
      </c>
      <c r="N248" s="222">
        <v>5</v>
      </c>
      <c r="O248" s="243">
        <v>43489</v>
      </c>
      <c r="P248" s="221">
        <v>0</v>
      </c>
      <c r="Q248" s="221">
        <v>0</v>
      </c>
      <c r="R248" s="227">
        <v>0</v>
      </c>
      <c r="S248" s="228"/>
      <c r="T248" s="228"/>
      <c r="U248" s="228"/>
      <c r="V248" s="221" t="s">
        <v>326</v>
      </c>
      <c r="X248" s="232">
        <v>97</v>
      </c>
    </row>
    <row r="249" spans="2:24" x14ac:dyDescent="0.25">
      <c r="B249" s="162">
        <v>35700001</v>
      </c>
      <c r="C249" s="171" t="s">
        <v>99</v>
      </c>
      <c r="D249" s="236">
        <v>1009695</v>
      </c>
      <c r="E249" s="229">
        <v>185000</v>
      </c>
      <c r="F249" s="177">
        <v>0</v>
      </c>
      <c r="G249" s="224">
        <v>50</v>
      </c>
      <c r="H249" s="223" t="s">
        <v>324</v>
      </c>
      <c r="I249" s="225" t="s">
        <v>297</v>
      </c>
      <c r="J249" s="226">
        <v>31</v>
      </c>
      <c r="K249" s="222">
        <v>25</v>
      </c>
      <c r="L249" s="222">
        <v>25</v>
      </c>
      <c r="M249" s="222">
        <v>25</v>
      </c>
      <c r="N249" s="222">
        <v>25</v>
      </c>
      <c r="O249" s="243">
        <v>43489</v>
      </c>
      <c r="P249" s="221">
        <v>0</v>
      </c>
      <c r="Q249" s="221">
        <v>0</v>
      </c>
      <c r="R249" s="227">
        <v>0</v>
      </c>
      <c r="S249" s="228"/>
      <c r="T249" s="228"/>
      <c r="U249" s="228"/>
      <c r="V249" s="221" t="s">
        <v>326</v>
      </c>
      <c r="X249" s="232">
        <v>97</v>
      </c>
    </row>
    <row r="250" spans="2:24" x14ac:dyDescent="0.25">
      <c r="B250" s="162">
        <v>35800003</v>
      </c>
      <c r="C250" s="171" t="s">
        <v>100</v>
      </c>
      <c r="D250" s="236">
        <v>3000000</v>
      </c>
      <c r="E250" s="229">
        <v>0</v>
      </c>
      <c r="F250" s="177">
        <v>0</v>
      </c>
      <c r="G250" s="224">
        <v>12</v>
      </c>
      <c r="H250" s="223" t="s">
        <v>324</v>
      </c>
      <c r="I250" s="225" t="s">
        <v>297</v>
      </c>
      <c r="J250" s="226">
        <v>31</v>
      </c>
      <c r="K250" s="222">
        <v>25</v>
      </c>
      <c r="L250" s="222">
        <v>25</v>
      </c>
      <c r="M250" s="222">
        <v>25</v>
      </c>
      <c r="N250" s="222">
        <v>25</v>
      </c>
      <c r="O250" s="243">
        <v>43489</v>
      </c>
      <c r="P250" s="221">
        <v>0</v>
      </c>
      <c r="Q250" s="221">
        <v>0</v>
      </c>
      <c r="R250" s="270">
        <v>0</v>
      </c>
      <c r="S250" s="228"/>
      <c r="T250" s="228"/>
      <c r="U250" s="228"/>
      <c r="V250" s="368" t="s">
        <v>325</v>
      </c>
      <c r="X250" s="232">
        <v>97</v>
      </c>
    </row>
    <row r="251" spans="2:24" x14ac:dyDescent="0.25">
      <c r="B251" s="165">
        <v>35800004</v>
      </c>
      <c r="C251" s="171" t="s">
        <v>101</v>
      </c>
      <c r="D251" s="238">
        <v>49328</v>
      </c>
      <c r="E251" s="229">
        <v>40000</v>
      </c>
      <c r="F251" s="177">
        <v>0</v>
      </c>
      <c r="G251" s="224">
        <v>70</v>
      </c>
      <c r="H251" s="223" t="s">
        <v>324</v>
      </c>
      <c r="I251" s="225" t="s">
        <v>297</v>
      </c>
      <c r="J251" s="226">
        <v>31</v>
      </c>
      <c r="K251" s="222">
        <v>25</v>
      </c>
      <c r="L251" s="222">
        <v>25</v>
      </c>
      <c r="M251" s="222">
        <v>25</v>
      </c>
      <c r="N251" s="222">
        <v>25</v>
      </c>
      <c r="O251" s="243">
        <v>43489</v>
      </c>
      <c r="P251" s="221">
        <v>0</v>
      </c>
      <c r="Q251" s="221">
        <v>0</v>
      </c>
      <c r="R251" s="227">
        <v>0</v>
      </c>
      <c r="S251" s="228"/>
      <c r="T251" s="228"/>
      <c r="U251" s="228"/>
      <c r="V251" s="221" t="s">
        <v>326</v>
      </c>
      <c r="X251" s="232">
        <v>97</v>
      </c>
    </row>
    <row r="252" spans="2:24" ht="28.5" x14ac:dyDescent="0.25">
      <c r="B252" s="161">
        <v>35800005</v>
      </c>
      <c r="C252" s="171" t="s">
        <v>102</v>
      </c>
      <c r="D252" s="236">
        <v>100000</v>
      </c>
      <c r="E252" s="229">
        <v>0</v>
      </c>
      <c r="F252" s="177">
        <v>0</v>
      </c>
      <c r="G252" s="224">
        <v>12</v>
      </c>
      <c r="H252" s="223" t="s">
        <v>324</v>
      </c>
      <c r="I252" s="225" t="s">
        <v>297</v>
      </c>
      <c r="J252" s="226">
        <v>31</v>
      </c>
      <c r="K252" s="222">
        <v>0</v>
      </c>
      <c r="L252" s="222">
        <v>50</v>
      </c>
      <c r="M252" s="222">
        <v>0</v>
      </c>
      <c r="N252" s="222">
        <v>50</v>
      </c>
      <c r="O252" s="243">
        <v>43489</v>
      </c>
      <c r="P252" s="221">
        <v>0</v>
      </c>
      <c r="Q252" s="221">
        <v>0</v>
      </c>
      <c r="R252" s="227">
        <v>0</v>
      </c>
      <c r="S252" s="228"/>
      <c r="T252" s="228"/>
      <c r="U252" s="228"/>
      <c r="V252" s="221" t="s">
        <v>326</v>
      </c>
      <c r="X252" s="232">
        <v>97</v>
      </c>
    </row>
    <row r="253" spans="2:24" x14ac:dyDescent="0.25">
      <c r="B253" s="167">
        <v>35900003</v>
      </c>
      <c r="C253" s="171" t="s">
        <v>103</v>
      </c>
      <c r="D253" s="236">
        <v>370954.5</v>
      </c>
      <c r="E253" s="229">
        <v>200000</v>
      </c>
      <c r="F253" s="177">
        <v>0</v>
      </c>
      <c r="G253" s="224">
        <v>10</v>
      </c>
      <c r="H253" s="223" t="s">
        <v>324</v>
      </c>
      <c r="I253" s="225" t="s">
        <v>297</v>
      </c>
      <c r="J253" s="226">
        <v>31</v>
      </c>
      <c r="K253" s="222">
        <v>0</v>
      </c>
      <c r="L253" s="222">
        <v>0</v>
      </c>
      <c r="M253" s="222">
        <v>10</v>
      </c>
      <c r="N253" s="222">
        <v>90</v>
      </c>
      <c r="O253" s="243">
        <v>43489</v>
      </c>
      <c r="P253" s="221">
        <v>0</v>
      </c>
      <c r="Q253" s="221">
        <v>0</v>
      </c>
      <c r="R253" s="227">
        <v>0</v>
      </c>
      <c r="S253" s="228"/>
      <c r="T253" s="228"/>
      <c r="U253" s="228"/>
      <c r="V253" s="221" t="s">
        <v>326</v>
      </c>
      <c r="X253" s="232">
        <v>97</v>
      </c>
    </row>
    <row r="254" spans="2:24" x14ac:dyDescent="0.25">
      <c r="B254" s="167">
        <v>35900004</v>
      </c>
      <c r="C254" s="171" t="s">
        <v>104</v>
      </c>
      <c r="D254" s="236">
        <v>688915.5</v>
      </c>
      <c r="E254" s="229">
        <v>0</v>
      </c>
      <c r="F254" s="177">
        <v>0</v>
      </c>
      <c r="G254" s="224">
        <v>24</v>
      </c>
      <c r="H254" s="223" t="s">
        <v>324</v>
      </c>
      <c r="I254" s="225" t="s">
        <v>297</v>
      </c>
      <c r="J254" s="226">
        <v>31</v>
      </c>
      <c r="K254" s="222">
        <v>25</v>
      </c>
      <c r="L254" s="222">
        <v>25</v>
      </c>
      <c r="M254" s="222">
        <v>25</v>
      </c>
      <c r="N254" s="222">
        <v>25</v>
      </c>
      <c r="O254" s="243">
        <v>43489</v>
      </c>
      <c r="P254" s="221">
        <v>0</v>
      </c>
      <c r="Q254" s="221">
        <v>0</v>
      </c>
      <c r="R254" s="227">
        <v>0</v>
      </c>
      <c r="S254" s="228"/>
      <c r="T254" s="228"/>
      <c r="U254" s="228"/>
      <c r="V254" s="368" t="s">
        <v>325</v>
      </c>
      <c r="X254" s="232">
        <v>97</v>
      </c>
    </row>
    <row r="255" spans="2:24" x14ac:dyDescent="0.25">
      <c r="B255" s="167">
        <v>37100002</v>
      </c>
      <c r="C255" s="171" t="s">
        <v>187</v>
      </c>
      <c r="D255" s="236">
        <v>521786</v>
      </c>
      <c r="E255" s="229">
        <v>0</v>
      </c>
      <c r="F255" s="177">
        <v>0</v>
      </c>
      <c r="G255" s="224">
        <v>24</v>
      </c>
      <c r="H255" s="223" t="s">
        <v>324</v>
      </c>
      <c r="I255" s="225" t="s">
        <v>297</v>
      </c>
      <c r="J255" s="226">
        <v>31</v>
      </c>
      <c r="K255" s="222">
        <v>10</v>
      </c>
      <c r="L255" s="222">
        <v>25</v>
      </c>
      <c r="M255" s="222">
        <v>30</v>
      </c>
      <c r="N255" s="222">
        <v>35</v>
      </c>
      <c r="O255" s="243">
        <v>43489</v>
      </c>
      <c r="P255" s="221">
        <v>0</v>
      </c>
      <c r="Q255" s="221">
        <v>0</v>
      </c>
      <c r="R255" s="227">
        <v>0</v>
      </c>
      <c r="S255" s="228"/>
      <c r="T255" s="228"/>
      <c r="U255" s="228"/>
      <c r="V255" s="368" t="s">
        <v>325</v>
      </c>
      <c r="X255" s="232">
        <v>97</v>
      </c>
    </row>
    <row r="256" spans="2:24" ht="28.5" x14ac:dyDescent="0.25">
      <c r="B256" s="162">
        <v>37100002</v>
      </c>
      <c r="C256" s="171" t="s">
        <v>107</v>
      </c>
      <c r="D256" s="236">
        <v>45694.5</v>
      </c>
      <c r="E256" s="229">
        <v>0</v>
      </c>
      <c r="F256" s="177">
        <v>0</v>
      </c>
      <c r="G256" s="245">
        <v>100</v>
      </c>
      <c r="H256" s="223" t="s">
        <v>324</v>
      </c>
      <c r="I256" s="225" t="s">
        <v>297</v>
      </c>
      <c r="J256" s="226">
        <v>31</v>
      </c>
      <c r="K256" s="244">
        <v>15</v>
      </c>
      <c r="L256" s="244">
        <v>30</v>
      </c>
      <c r="M256" s="244">
        <v>30</v>
      </c>
      <c r="N256" s="244">
        <v>25</v>
      </c>
      <c r="O256" s="243">
        <v>43489</v>
      </c>
      <c r="P256" s="221">
        <v>0</v>
      </c>
      <c r="Q256" s="221">
        <v>0</v>
      </c>
      <c r="R256" s="227">
        <v>0</v>
      </c>
      <c r="S256" s="228"/>
      <c r="T256" s="228"/>
      <c r="U256" s="228"/>
      <c r="V256" s="368" t="s">
        <v>325</v>
      </c>
      <c r="X256" s="232">
        <v>97</v>
      </c>
    </row>
    <row r="257" spans="2:24" x14ac:dyDescent="0.25">
      <c r="B257" s="163">
        <v>37100003</v>
      </c>
      <c r="C257" s="171" t="s">
        <v>186</v>
      </c>
      <c r="D257" s="236">
        <v>1410687</v>
      </c>
      <c r="E257" s="229">
        <v>0</v>
      </c>
      <c r="F257" s="177">
        <v>0</v>
      </c>
      <c r="G257" s="224">
        <v>80</v>
      </c>
      <c r="H257" s="223" t="s">
        <v>324</v>
      </c>
      <c r="I257" s="225" t="s">
        <v>297</v>
      </c>
      <c r="J257" s="226">
        <v>31</v>
      </c>
      <c r="K257" s="222">
        <v>15</v>
      </c>
      <c r="L257" s="222">
        <v>30</v>
      </c>
      <c r="M257" s="222">
        <v>35</v>
      </c>
      <c r="N257" s="222">
        <v>20</v>
      </c>
      <c r="O257" s="243">
        <v>43489</v>
      </c>
      <c r="P257" s="221">
        <v>0</v>
      </c>
      <c r="Q257" s="221">
        <v>0</v>
      </c>
      <c r="R257" s="227">
        <v>0</v>
      </c>
      <c r="S257" s="228"/>
      <c r="T257" s="228"/>
      <c r="U257" s="228"/>
      <c r="V257" s="368" t="s">
        <v>325</v>
      </c>
      <c r="X257" s="232">
        <v>97</v>
      </c>
    </row>
    <row r="258" spans="2:24" x14ac:dyDescent="0.25">
      <c r="B258" s="163">
        <v>37100006</v>
      </c>
      <c r="C258" s="171" t="s">
        <v>185</v>
      </c>
      <c r="D258" s="236">
        <v>423948</v>
      </c>
      <c r="E258" s="229">
        <v>0</v>
      </c>
      <c r="F258" s="177">
        <v>0</v>
      </c>
      <c r="G258" s="245">
        <v>500</v>
      </c>
      <c r="H258" s="223" t="s">
        <v>324</v>
      </c>
      <c r="I258" s="225" t="s">
        <v>297</v>
      </c>
      <c r="J258" s="226">
        <v>31</v>
      </c>
      <c r="K258" s="244">
        <v>15</v>
      </c>
      <c r="L258" s="244">
        <v>30</v>
      </c>
      <c r="M258" s="244">
        <v>30</v>
      </c>
      <c r="N258" s="244">
        <v>25</v>
      </c>
      <c r="O258" s="243">
        <v>43489</v>
      </c>
      <c r="P258" s="221">
        <v>0</v>
      </c>
      <c r="Q258" s="221">
        <v>0</v>
      </c>
      <c r="R258" s="227">
        <v>0</v>
      </c>
      <c r="S258" s="228"/>
      <c r="T258" s="228"/>
      <c r="U258" s="228"/>
      <c r="V258" s="368" t="s">
        <v>325</v>
      </c>
      <c r="X258" s="232">
        <v>97</v>
      </c>
    </row>
    <row r="259" spans="2:24" ht="28.5" x14ac:dyDescent="0.25">
      <c r="B259" s="163">
        <v>37200001</v>
      </c>
      <c r="C259" s="171" t="s">
        <v>283</v>
      </c>
      <c r="D259" s="236">
        <v>50470</v>
      </c>
      <c r="E259" s="229">
        <v>0</v>
      </c>
      <c r="F259" s="177">
        <v>0</v>
      </c>
      <c r="G259" s="245">
        <v>200</v>
      </c>
      <c r="H259" s="223" t="s">
        <v>324</v>
      </c>
      <c r="I259" s="225" t="s">
        <v>297</v>
      </c>
      <c r="J259" s="226">
        <v>31</v>
      </c>
      <c r="K259" s="244">
        <v>15</v>
      </c>
      <c r="L259" s="244">
        <v>30</v>
      </c>
      <c r="M259" s="244">
        <v>30</v>
      </c>
      <c r="N259" s="244">
        <v>25</v>
      </c>
      <c r="O259" s="243">
        <v>43489</v>
      </c>
      <c r="P259" s="221">
        <v>0</v>
      </c>
      <c r="Q259" s="221">
        <v>0</v>
      </c>
      <c r="R259" s="227">
        <v>0</v>
      </c>
      <c r="S259" s="228"/>
      <c r="T259" s="228"/>
      <c r="U259" s="228"/>
      <c r="V259" s="221" t="s">
        <v>326</v>
      </c>
      <c r="X259" s="232">
        <v>97</v>
      </c>
    </row>
    <row r="260" spans="2:24" ht="28.5" x14ac:dyDescent="0.25">
      <c r="B260" s="162">
        <v>37200001</v>
      </c>
      <c r="C260" s="171" t="s">
        <v>108</v>
      </c>
      <c r="D260" s="236">
        <v>50263.950000000004</v>
      </c>
      <c r="E260" s="229">
        <v>0</v>
      </c>
      <c r="F260" s="177">
        <v>0</v>
      </c>
      <c r="G260" s="245">
        <v>350</v>
      </c>
      <c r="H260" s="223" t="s">
        <v>324</v>
      </c>
      <c r="I260" s="225" t="s">
        <v>297</v>
      </c>
      <c r="J260" s="226">
        <v>31</v>
      </c>
      <c r="K260" s="244">
        <v>15</v>
      </c>
      <c r="L260" s="244">
        <v>30</v>
      </c>
      <c r="M260" s="244">
        <v>30</v>
      </c>
      <c r="N260" s="244">
        <v>25</v>
      </c>
      <c r="O260" s="243">
        <v>43489</v>
      </c>
      <c r="P260" s="221">
        <v>0</v>
      </c>
      <c r="Q260" s="221">
        <v>0</v>
      </c>
      <c r="R260" s="227">
        <v>0</v>
      </c>
      <c r="S260" s="228"/>
      <c r="T260" s="228"/>
      <c r="U260" s="228"/>
      <c r="V260" s="221" t="s">
        <v>326</v>
      </c>
      <c r="X260" s="232">
        <v>97</v>
      </c>
    </row>
    <row r="261" spans="2:24" ht="42.75" x14ac:dyDescent="0.25">
      <c r="B261" s="161">
        <v>37200002</v>
      </c>
      <c r="C261" s="171" t="s">
        <v>109</v>
      </c>
      <c r="D261" s="236">
        <v>56356.55</v>
      </c>
      <c r="E261" s="229">
        <v>0</v>
      </c>
      <c r="F261" s="177">
        <v>0</v>
      </c>
      <c r="G261" s="224">
        <v>100</v>
      </c>
      <c r="H261" s="223" t="s">
        <v>324</v>
      </c>
      <c r="I261" s="225" t="s">
        <v>297</v>
      </c>
      <c r="J261" s="226">
        <v>31</v>
      </c>
      <c r="K261" s="222">
        <v>10</v>
      </c>
      <c r="L261" s="222">
        <v>25</v>
      </c>
      <c r="M261" s="222">
        <v>30</v>
      </c>
      <c r="N261" s="222">
        <v>35</v>
      </c>
      <c r="O261" s="243">
        <v>43489</v>
      </c>
      <c r="P261" s="221">
        <v>0</v>
      </c>
      <c r="Q261" s="221">
        <v>0</v>
      </c>
      <c r="R261" s="227">
        <v>0</v>
      </c>
      <c r="S261" s="228"/>
      <c r="T261" s="228"/>
      <c r="U261" s="228"/>
      <c r="V261" s="221" t="s">
        <v>326</v>
      </c>
      <c r="X261" s="232">
        <v>97</v>
      </c>
    </row>
    <row r="262" spans="2:24" x14ac:dyDescent="0.25">
      <c r="B262" s="161">
        <v>38300001</v>
      </c>
      <c r="C262" s="171" t="s">
        <v>24</v>
      </c>
      <c r="D262" s="236">
        <v>823020</v>
      </c>
      <c r="E262" s="229">
        <v>0</v>
      </c>
      <c r="F262" s="177">
        <v>0</v>
      </c>
      <c r="G262" s="224">
        <v>100</v>
      </c>
      <c r="H262" s="223" t="s">
        <v>324</v>
      </c>
      <c r="I262" s="225" t="s">
        <v>297</v>
      </c>
      <c r="J262" s="226">
        <v>31</v>
      </c>
      <c r="K262" s="222">
        <v>10</v>
      </c>
      <c r="L262" s="222">
        <v>20</v>
      </c>
      <c r="M262" s="222">
        <v>35</v>
      </c>
      <c r="N262" s="222">
        <v>35</v>
      </c>
      <c r="O262" s="243">
        <v>43489</v>
      </c>
      <c r="P262" s="221">
        <v>0</v>
      </c>
      <c r="Q262" s="221">
        <v>0</v>
      </c>
      <c r="R262" s="227">
        <v>0</v>
      </c>
      <c r="S262" s="228"/>
      <c r="T262" s="228"/>
      <c r="U262" s="228"/>
      <c r="V262" s="221" t="s">
        <v>326</v>
      </c>
      <c r="X262" s="232">
        <v>97</v>
      </c>
    </row>
    <row r="263" spans="2:24" x14ac:dyDescent="0.25">
      <c r="B263" s="31"/>
    </row>
    <row r="264" spans="2:24" ht="15" x14ac:dyDescent="0.25">
      <c r="D264" s="231">
        <f>SUM(D5:D263)</f>
        <v>49751410.503249951</v>
      </c>
      <c r="E264" s="32">
        <f>SUM(E5:E263)</f>
        <v>10950425</v>
      </c>
    </row>
    <row r="267" spans="2:24" x14ac:dyDescent="0.25">
      <c r="D267" s="230"/>
    </row>
    <row r="268" spans="2:24" ht="15" x14ac:dyDescent="0.25">
      <c r="D268" s="231"/>
    </row>
  </sheetData>
  <autoFilter ref="X4:X262"/>
  <mergeCells count="17">
    <mergeCell ref="Q3:Q4"/>
    <mergeCell ref="B3:B4"/>
    <mergeCell ref="C3:C4"/>
    <mergeCell ref="D3:D4"/>
    <mergeCell ref="E3:E4"/>
    <mergeCell ref="F3:F4"/>
    <mergeCell ref="G3:H3"/>
    <mergeCell ref="I3:I4"/>
    <mergeCell ref="J3:J4"/>
    <mergeCell ref="K3:N3"/>
    <mergeCell ref="O3:O4"/>
    <mergeCell ref="P3:P4"/>
    <mergeCell ref="R3:R4"/>
    <mergeCell ref="S3:S4"/>
    <mergeCell ref="T3:T4"/>
    <mergeCell ref="U3:U4"/>
    <mergeCell ref="V3:V4"/>
  </mergeCells>
  <pageMargins left="0.39370078740157483" right="0.31496062992125984" top="0.31496062992125984" bottom="0.31496062992125984" header="0.31496062992125984" footer="0.31496062992125984"/>
  <pageSetup scale="43" fitToHeight="6" orientation="landscape" r:id="rId1"/>
  <headerFooter>
    <oddFooter>&amp;C&amp;P/&amp;N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zoomScale="80" zoomScaleNormal="80" workbookViewId="0">
      <pane ySplit="1" topLeftCell="A2" activePane="bottomLeft" state="frozen"/>
      <selection pane="bottomLeft" activeCell="T5" activeCellId="1" sqref="T2:T3 T5"/>
    </sheetView>
  </sheetViews>
  <sheetFormatPr baseColWidth="10" defaultColWidth="19.85546875" defaultRowHeight="15" x14ac:dyDescent="0.25"/>
  <cols>
    <col min="1" max="1" width="6.28515625" bestFit="1" customWidth="1"/>
    <col min="2" max="2" width="6.28515625" customWidth="1"/>
    <col min="3" max="9" width="4.7109375" customWidth="1"/>
    <col min="10" max="10" width="12.28515625" customWidth="1"/>
    <col min="11" max="11" width="7" customWidth="1"/>
    <col min="12" max="12" width="15.42578125" bestFit="1" customWidth="1"/>
    <col min="13" max="13" width="50.42578125" customWidth="1"/>
    <col min="14" max="16" width="4.28515625" customWidth="1"/>
    <col min="17" max="17" width="13.7109375" customWidth="1"/>
    <col min="18" max="18" width="3.85546875" customWidth="1"/>
    <col min="19" max="19" width="4.85546875" customWidth="1"/>
    <col min="20" max="20" width="14.85546875" bestFit="1" customWidth="1"/>
  </cols>
  <sheetData>
    <row r="1" spans="1:21" s="2" customFormat="1" ht="40.5" customHeight="1" x14ac:dyDescent="0.25">
      <c r="A1" s="394" t="s">
        <v>389</v>
      </c>
      <c r="B1" s="394" t="s">
        <v>390</v>
      </c>
      <c r="C1" s="394" t="s">
        <v>391</v>
      </c>
      <c r="D1" s="394" t="s">
        <v>392</v>
      </c>
      <c r="E1" s="394" t="s">
        <v>393</v>
      </c>
      <c r="F1" s="394" t="s">
        <v>394</v>
      </c>
      <c r="G1" s="394" t="s">
        <v>395</v>
      </c>
      <c r="H1" s="394" t="s">
        <v>396</v>
      </c>
      <c r="I1" s="394" t="s">
        <v>397</v>
      </c>
      <c r="J1" s="293" t="s">
        <v>418</v>
      </c>
      <c r="K1" s="394" t="s">
        <v>398</v>
      </c>
      <c r="L1" s="395" t="s">
        <v>337</v>
      </c>
      <c r="M1" s="394" t="s">
        <v>512</v>
      </c>
      <c r="N1" s="394" t="s">
        <v>399</v>
      </c>
      <c r="O1" s="394" t="s">
        <v>400</v>
      </c>
      <c r="P1" s="394" t="s">
        <v>401</v>
      </c>
      <c r="Q1" s="395" t="s">
        <v>513</v>
      </c>
      <c r="R1" s="394" t="s">
        <v>402</v>
      </c>
      <c r="S1" s="394" t="s">
        <v>403</v>
      </c>
      <c r="T1" s="396" t="s">
        <v>404</v>
      </c>
    </row>
    <row r="2" spans="1:21" x14ac:dyDescent="0.25">
      <c r="A2" s="40">
        <v>38</v>
      </c>
      <c r="B2" s="40" t="s">
        <v>338</v>
      </c>
      <c r="C2" s="40">
        <v>3</v>
      </c>
      <c r="D2" s="40">
        <v>8</v>
      </c>
      <c r="E2" s="40">
        <v>1</v>
      </c>
      <c r="F2" s="40">
        <v>0</v>
      </c>
      <c r="G2" s="40">
        <v>3</v>
      </c>
      <c r="H2" s="40" t="s">
        <v>339</v>
      </c>
      <c r="I2" s="40">
        <v>3</v>
      </c>
      <c r="J2" s="401" t="s">
        <v>419</v>
      </c>
      <c r="K2" s="397">
        <v>21101</v>
      </c>
      <c r="L2" s="397">
        <v>2000</v>
      </c>
      <c r="M2" s="398" t="s">
        <v>516</v>
      </c>
      <c r="N2" s="397" t="str">
        <f t="shared" ref="N2:N21" si="0">MID(K2,1,1)</f>
        <v>2</v>
      </c>
      <c r="O2" s="397">
        <v>1</v>
      </c>
      <c r="P2" s="397">
        <v>1</v>
      </c>
      <c r="Q2" s="397" t="s">
        <v>514</v>
      </c>
      <c r="R2" s="397">
        <v>31</v>
      </c>
      <c r="S2" s="399">
        <v>0</v>
      </c>
      <c r="T2" s="400">
        <v>348125</v>
      </c>
      <c r="U2" s="190"/>
    </row>
    <row r="3" spans="1:21" x14ac:dyDescent="0.25">
      <c r="A3" s="40">
        <v>38</v>
      </c>
      <c r="B3" s="40" t="s">
        <v>338</v>
      </c>
      <c r="C3" s="40">
        <v>3</v>
      </c>
      <c r="D3" s="40">
        <v>8</v>
      </c>
      <c r="E3" s="40">
        <v>1</v>
      </c>
      <c r="F3" s="40">
        <v>0</v>
      </c>
      <c r="G3" s="40">
        <v>3</v>
      </c>
      <c r="H3" s="40" t="s">
        <v>339</v>
      </c>
      <c r="I3" s="40">
        <v>3</v>
      </c>
      <c r="J3" s="401" t="s">
        <v>419</v>
      </c>
      <c r="K3" s="397">
        <v>21101</v>
      </c>
      <c r="L3" s="397">
        <v>2000</v>
      </c>
      <c r="M3" s="398" t="s">
        <v>516</v>
      </c>
      <c r="N3" s="397" t="str">
        <f t="shared" si="0"/>
        <v>2</v>
      </c>
      <c r="O3" s="397">
        <v>1</v>
      </c>
      <c r="P3" s="397">
        <v>4</v>
      </c>
      <c r="Q3" s="397" t="s">
        <v>515</v>
      </c>
      <c r="R3" s="397">
        <v>31</v>
      </c>
      <c r="S3" s="399">
        <v>0</v>
      </c>
      <c r="T3" s="400">
        <v>78000</v>
      </c>
      <c r="U3" s="190"/>
    </row>
    <row r="4" spans="1:21" x14ac:dyDescent="0.25">
      <c r="A4" s="40">
        <v>38</v>
      </c>
      <c r="B4" s="40" t="s">
        <v>338</v>
      </c>
      <c r="C4" s="40">
        <v>3</v>
      </c>
      <c r="D4" s="40">
        <v>8</v>
      </c>
      <c r="E4" s="40">
        <v>1</v>
      </c>
      <c r="F4" s="40">
        <v>0</v>
      </c>
      <c r="G4" s="40">
        <v>3</v>
      </c>
      <c r="H4" s="40" t="s">
        <v>339</v>
      </c>
      <c r="I4" s="40">
        <v>3</v>
      </c>
      <c r="J4" s="401" t="s">
        <v>419</v>
      </c>
      <c r="K4" s="40">
        <v>21201</v>
      </c>
      <c r="L4" s="391">
        <v>2000</v>
      </c>
      <c r="M4" s="272" t="s">
        <v>4</v>
      </c>
      <c r="N4" s="40" t="str">
        <f t="shared" si="0"/>
        <v>2</v>
      </c>
      <c r="O4" s="40">
        <v>1</v>
      </c>
      <c r="P4" s="40">
        <v>1</v>
      </c>
      <c r="Q4" s="391" t="s">
        <v>514</v>
      </c>
      <c r="R4" s="40">
        <v>31</v>
      </c>
      <c r="S4" s="393">
        <v>0</v>
      </c>
      <c r="T4" s="392">
        <v>166093</v>
      </c>
      <c r="U4" s="190" t="s">
        <v>578</v>
      </c>
    </row>
    <row r="5" spans="1:21" ht="30" x14ac:dyDescent="0.25">
      <c r="A5" s="40">
        <v>38</v>
      </c>
      <c r="B5" s="40" t="s">
        <v>338</v>
      </c>
      <c r="C5" s="40">
        <v>3</v>
      </c>
      <c r="D5" s="40">
        <v>8</v>
      </c>
      <c r="E5" s="40">
        <v>1</v>
      </c>
      <c r="F5" s="40">
        <v>0</v>
      </c>
      <c r="G5" s="40">
        <v>3</v>
      </c>
      <c r="H5" s="40" t="s">
        <v>339</v>
      </c>
      <c r="I5" s="40">
        <v>3</v>
      </c>
      <c r="J5" s="401" t="s">
        <v>419</v>
      </c>
      <c r="K5" s="397">
        <v>21401</v>
      </c>
      <c r="L5" s="397">
        <v>2000</v>
      </c>
      <c r="M5" s="398" t="s">
        <v>517</v>
      </c>
      <c r="N5" s="397" t="str">
        <f t="shared" si="0"/>
        <v>2</v>
      </c>
      <c r="O5" s="397">
        <v>1</v>
      </c>
      <c r="P5" s="397">
        <v>1</v>
      </c>
      <c r="Q5" s="397" t="s">
        <v>514</v>
      </c>
      <c r="R5" s="397">
        <v>31</v>
      </c>
      <c r="S5" s="399">
        <v>0</v>
      </c>
      <c r="T5" s="400">
        <v>9364</v>
      </c>
      <c r="U5" s="190"/>
    </row>
    <row r="6" spans="1:21" x14ac:dyDescent="0.25">
      <c r="A6" s="40">
        <v>38</v>
      </c>
      <c r="B6" s="40" t="s">
        <v>338</v>
      </c>
      <c r="C6" s="40">
        <v>3</v>
      </c>
      <c r="D6" s="40">
        <v>8</v>
      </c>
      <c r="E6" s="40">
        <v>1</v>
      </c>
      <c r="F6" s="40">
        <v>0</v>
      </c>
      <c r="G6" s="40">
        <v>3</v>
      </c>
      <c r="H6" s="40" t="s">
        <v>339</v>
      </c>
      <c r="I6" s="40">
        <v>3</v>
      </c>
      <c r="J6" s="401" t="s">
        <v>419</v>
      </c>
      <c r="K6" s="40">
        <v>21501</v>
      </c>
      <c r="L6" s="391">
        <v>2000</v>
      </c>
      <c r="M6" s="272" t="s">
        <v>518</v>
      </c>
      <c r="N6" s="40" t="str">
        <f t="shared" si="0"/>
        <v>2</v>
      </c>
      <c r="O6" s="40">
        <v>1</v>
      </c>
      <c r="P6" s="40">
        <v>1</v>
      </c>
      <c r="Q6" s="391" t="s">
        <v>514</v>
      </c>
      <c r="R6" s="40">
        <v>31</v>
      </c>
      <c r="S6" s="393">
        <v>0</v>
      </c>
      <c r="T6" s="392">
        <v>5852</v>
      </c>
      <c r="U6" s="190"/>
    </row>
    <row r="7" spans="1:21" ht="30" x14ac:dyDescent="0.25">
      <c r="A7" s="40">
        <v>38</v>
      </c>
      <c r="B7" s="40" t="s">
        <v>338</v>
      </c>
      <c r="C7" s="40">
        <v>3</v>
      </c>
      <c r="D7" s="40">
        <v>8</v>
      </c>
      <c r="E7" s="40">
        <v>1</v>
      </c>
      <c r="F7" s="40">
        <v>0</v>
      </c>
      <c r="G7" s="40">
        <v>3</v>
      </c>
      <c r="H7" s="40" t="s">
        <v>339</v>
      </c>
      <c r="I7" s="40">
        <v>3</v>
      </c>
      <c r="J7" s="401" t="s">
        <v>419</v>
      </c>
      <c r="K7" s="397">
        <v>21502</v>
      </c>
      <c r="L7" s="397">
        <v>2000</v>
      </c>
      <c r="M7" s="398" t="s">
        <v>519</v>
      </c>
      <c r="N7" s="397" t="str">
        <f t="shared" si="0"/>
        <v>2</v>
      </c>
      <c r="O7" s="397">
        <v>1</v>
      </c>
      <c r="P7" s="397">
        <v>4</v>
      </c>
      <c r="Q7" s="397" t="s">
        <v>515</v>
      </c>
      <c r="R7" s="397">
        <v>31</v>
      </c>
      <c r="S7" s="399">
        <v>0</v>
      </c>
      <c r="T7" s="400">
        <v>6400</v>
      </c>
      <c r="U7" s="190"/>
    </row>
    <row r="8" spans="1:21" ht="30" x14ac:dyDescent="0.25">
      <c r="A8" s="40">
        <v>38</v>
      </c>
      <c r="B8" s="40" t="s">
        <v>338</v>
      </c>
      <c r="C8" s="40">
        <v>3</v>
      </c>
      <c r="D8" s="40">
        <v>8</v>
      </c>
      <c r="E8" s="40">
        <v>1</v>
      </c>
      <c r="F8" s="40">
        <v>0</v>
      </c>
      <c r="G8" s="40">
        <v>3</v>
      </c>
      <c r="H8" s="40" t="s">
        <v>339</v>
      </c>
      <c r="I8" s="40">
        <v>3</v>
      </c>
      <c r="J8" s="401" t="s">
        <v>419</v>
      </c>
      <c r="K8" s="397">
        <v>21502</v>
      </c>
      <c r="L8" s="397">
        <v>2000</v>
      </c>
      <c r="M8" s="398" t="s">
        <v>519</v>
      </c>
      <c r="N8" s="397" t="str">
        <f t="shared" si="0"/>
        <v>2</v>
      </c>
      <c r="O8" s="397">
        <v>1</v>
      </c>
      <c r="P8" s="397">
        <v>1</v>
      </c>
      <c r="Q8" s="397" t="s">
        <v>514</v>
      </c>
      <c r="R8" s="397">
        <v>31</v>
      </c>
      <c r="S8" s="399">
        <v>0</v>
      </c>
      <c r="T8" s="400">
        <v>132521</v>
      </c>
      <c r="U8" s="190"/>
    </row>
    <row r="9" spans="1:21" x14ac:dyDescent="0.25">
      <c r="A9" s="40">
        <v>38</v>
      </c>
      <c r="B9" s="40" t="s">
        <v>338</v>
      </c>
      <c r="C9" s="40">
        <v>3</v>
      </c>
      <c r="D9" s="40">
        <v>8</v>
      </c>
      <c r="E9" s="40">
        <v>1</v>
      </c>
      <c r="F9" s="40">
        <v>0</v>
      </c>
      <c r="G9" s="40">
        <v>3</v>
      </c>
      <c r="H9" s="40" t="s">
        <v>339</v>
      </c>
      <c r="I9" s="40">
        <v>3</v>
      </c>
      <c r="J9" s="401" t="s">
        <v>419</v>
      </c>
      <c r="K9" s="40">
        <v>21601</v>
      </c>
      <c r="L9" s="391">
        <v>2000</v>
      </c>
      <c r="M9" s="272" t="s">
        <v>504</v>
      </c>
      <c r="N9" s="40" t="str">
        <f t="shared" si="0"/>
        <v>2</v>
      </c>
      <c r="O9" s="40">
        <v>1</v>
      </c>
      <c r="P9" s="40">
        <v>1</v>
      </c>
      <c r="Q9" s="391" t="s">
        <v>514</v>
      </c>
      <c r="R9" s="40">
        <v>31</v>
      </c>
      <c r="S9" s="393">
        <v>0</v>
      </c>
      <c r="T9" s="392">
        <v>75095</v>
      </c>
      <c r="U9" s="190"/>
    </row>
    <row r="10" spans="1:21" x14ac:dyDescent="0.25">
      <c r="A10" s="40">
        <v>38</v>
      </c>
      <c r="B10" s="40" t="s">
        <v>338</v>
      </c>
      <c r="C10" s="40">
        <v>3</v>
      </c>
      <c r="D10" s="40">
        <v>8</v>
      </c>
      <c r="E10" s="40">
        <v>1</v>
      </c>
      <c r="F10" s="40">
        <v>0</v>
      </c>
      <c r="G10" s="40">
        <v>3</v>
      </c>
      <c r="H10" s="40" t="s">
        <v>339</v>
      </c>
      <c r="I10" s="40">
        <v>3</v>
      </c>
      <c r="J10" s="401" t="s">
        <v>419</v>
      </c>
      <c r="K10" s="40">
        <v>21601</v>
      </c>
      <c r="L10" s="391">
        <v>2000</v>
      </c>
      <c r="M10" s="272" t="s">
        <v>504</v>
      </c>
      <c r="N10" s="40" t="str">
        <f t="shared" si="0"/>
        <v>2</v>
      </c>
      <c r="O10" s="40">
        <v>1</v>
      </c>
      <c r="P10" s="40">
        <v>4</v>
      </c>
      <c r="Q10" s="391" t="s">
        <v>515</v>
      </c>
      <c r="R10" s="40">
        <v>31</v>
      </c>
      <c r="S10" s="393">
        <v>0</v>
      </c>
      <c r="T10" s="392">
        <v>40000</v>
      </c>
      <c r="U10" s="190"/>
    </row>
    <row r="11" spans="1:21" x14ac:dyDescent="0.25">
      <c r="A11" s="40">
        <v>38</v>
      </c>
      <c r="B11" s="40" t="s">
        <v>338</v>
      </c>
      <c r="C11" s="40">
        <v>3</v>
      </c>
      <c r="D11" s="40">
        <v>8</v>
      </c>
      <c r="E11" s="40">
        <v>1</v>
      </c>
      <c r="F11" s="40">
        <v>0</v>
      </c>
      <c r="G11" s="40">
        <v>2</v>
      </c>
      <c r="H11" s="40" t="s">
        <v>341</v>
      </c>
      <c r="I11" s="40">
        <v>1</v>
      </c>
      <c r="J11" s="401" t="s">
        <v>419</v>
      </c>
      <c r="K11" s="40">
        <v>21601</v>
      </c>
      <c r="L11" s="391">
        <v>2000</v>
      </c>
      <c r="M11" s="272" t="s">
        <v>504</v>
      </c>
      <c r="N11" s="40" t="str">
        <f t="shared" si="0"/>
        <v>2</v>
      </c>
      <c r="O11" s="40">
        <v>1</v>
      </c>
      <c r="P11" s="40">
        <v>4</v>
      </c>
      <c r="Q11" s="391" t="s">
        <v>515</v>
      </c>
      <c r="R11" s="40">
        <v>31</v>
      </c>
      <c r="S11" s="393">
        <v>0</v>
      </c>
      <c r="T11" s="392">
        <v>12000</v>
      </c>
      <c r="U11" s="190"/>
    </row>
    <row r="12" spans="1:21" ht="30" x14ac:dyDescent="0.25">
      <c r="A12" s="40">
        <v>38</v>
      </c>
      <c r="B12" s="40" t="s">
        <v>338</v>
      </c>
      <c r="C12" s="40">
        <v>3</v>
      </c>
      <c r="D12" s="40">
        <v>8</v>
      </c>
      <c r="E12" s="40">
        <v>1</v>
      </c>
      <c r="F12" s="40">
        <v>0</v>
      </c>
      <c r="G12" s="40">
        <v>3</v>
      </c>
      <c r="H12" s="40" t="s">
        <v>339</v>
      </c>
      <c r="I12" s="40">
        <v>3</v>
      </c>
      <c r="J12" s="401" t="s">
        <v>419</v>
      </c>
      <c r="K12" s="397">
        <v>22103</v>
      </c>
      <c r="L12" s="397">
        <v>2000</v>
      </c>
      <c r="M12" s="398" t="s">
        <v>520</v>
      </c>
      <c r="N12" s="397" t="str">
        <f t="shared" si="0"/>
        <v>2</v>
      </c>
      <c r="O12" s="397">
        <v>1</v>
      </c>
      <c r="P12" s="397">
        <v>1</v>
      </c>
      <c r="Q12" s="397" t="s">
        <v>514</v>
      </c>
      <c r="R12" s="397">
        <v>31</v>
      </c>
      <c r="S12" s="399">
        <v>0</v>
      </c>
      <c r="T12" s="400">
        <v>28091</v>
      </c>
      <c r="U12" s="190"/>
    </row>
    <row r="13" spans="1:21" ht="30" x14ac:dyDescent="0.25">
      <c r="A13" s="40">
        <v>38</v>
      </c>
      <c r="B13" s="40" t="s">
        <v>338</v>
      </c>
      <c r="C13" s="40">
        <v>3</v>
      </c>
      <c r="D13" s="40">
        <v>8</v>
      </c>
      <c r="E13" s="40">
        <v>1</v>
      </c>
      <c r="F13" s="40">
        <v>0</v>
      </c>
      <c r="G13" s="40">
        <v>3</v>
      </c>
      <c r="H13" s="40" t="s">
        <v>339</v>
      </c>
      <c r="I13" s="40">
        <v>3</v>
      </c>
      <c r="J13" s="401" t="s">
        <v>419</v>
      </c>
      <c r="K13" s="40">
        <v>22104</v>
      </c>
      <c r="L13" s="391">
        <v>2000</v>
      </c>
      <c r="M13" s="272" t="s">
        <v>6</v>
      </c>
      <c r="N13" s="40" t="str">
        <f t="shared" si="0"/>
        <v>2</v>
      </c>
      <c r="O13" s="40">
        <v>1</v>
      </c>
      <c r="P13" s="40">
        <v>4</v>
      </c>
      <c r="Q13" s="391" t="s">
        <v>515</v>
      </c>
      <c r="R13" s="40">
        <v>31</v>
      </c>
      <c r="S13" s="393">
        <v>0</v>
      </c>
      <c r="T13" s="392">
        <v>87300</v>
      </c>
      <c r="U13" s="190"/>
    </row>
    <row r="14" spans="1:21" ht="30" x14ac:dyDescent="0.25">
      <c r="A14" s="40">
        <v>38</v>
      </c>
      <c r="B14" s="40" t="s">
        <v>338</v>
      </c>
      <c r="C14" s="40">
        <v>3</v>
      </c>
      <c r="D14" s="40">
        <v>8</v>
      </c>
      <c r="E14" s="40">
        <v>1</v>
      </c>
      <c r="F14" s="40">
        <v>0</v>
      </c>
      <c r="G14" s="40">
        <v>2</v>
      </c>
      <c r="H14" s="40" t="s">
        <v>341</v>
      </c>
      <c r="I14" s="40">
        <v>1</v>
      </c>
      <c r="J14" s="401" t="s">
        <v>419</v>
      </c>
      <c r="K14" s="40">
        <v>22104</v>
      </c>
      <c r="L14" s="391">
        <v>2000</v>
      </c>
      <c r="M14" s="272" t="s">
        <v>6</v>
      </c>
      <c r="N14" s="40" t="str">
        <f t="shared" si="0"/>
        <v>2</v>
      </c>
      <c r="O14" s="40">
        <v>1</v>
      </c>
      <c r="P14" s="40">
        <v>4</v>
      </c>
      <c r="Q14" s="391" t="s">
        <v>515</v>
      </c>
      <c r="R14" s="40">
        <v>31</v>
      </c>
      <c r="S14" s="393">
        <v>0</v>
      </c>
      <c r="T14" s="392">
        <v>12000</v>
      </c>
      <c r="U14" s="190"/>
    </row>
    <row r="15" spans="1:21" ht="30" x14ac:dyDescent="0.25">
      <c r="A15" s="40">
        <v>38</v>
      </c>
      <c r="B15" s="40" t="s">
        <v>338</v>
      </c>
      <c r="C15" s="40">
        <v>3</v>
      </c>
      <c r="D15" s="40">
        <v>8</v>
      </c>
      <c r="E15" s="40">
        <v>1</v>
      </c>
      <c r="F15" s="40">
        <v>0</v>
      </c>
      <c r="G15" s="40">
        <v>3</v>
      </c>
      <c r="H15" s="40" t="s">
        <v>339</v>
      </c>
      <c r="I15" s="40">
        <v>3</v>
      </c>
      <c r="J15" s="401" t="s">
        <v>419</v>
      </c>
      <c r="K15" s="40">
        <v>22104</v>
      </c>
      <c r="L15" s="391">
        <v>2000</v>
      </c>
      <c r="M15" s="272" t="s">
        <v>6</v>
      </c>
      <c r="N15" s="40" t="str">
        <f t="shared" si="0"/>
        <v>2</v>
      </c>
      <c r="O15" s="40">
        <v>1</v>
      </c>
      <c r="P15" s="40">
        <v>1</v>
      </c>
      <c r="Q15" s="391" t="s">
        <v>514</v>
      </c>
      <c r="R15" s="40">
        <v>31</v>
      </c>
      <c r="S15" s="393">
        <v>0</v>
      </c>
      <c r="T15" s="392">
        <v>385748</v>
      </c>
      <c r="U15" s="190"/>
    </row>
    <row r="16" spans="1:21" ht="30" x14ac:dyDescent="0.25">
      <c r="A16" s="40">
        <v>38</v>
      </c>
      <c r="B16" s="40" t="s">
        <v>338</v>
      </c>
      <c r="C16" s="40">
        <v>3</v>
      </c>
      <c r="D16" s="40">
        <v>8</v>
      </c>
      <c r="E16" s="40">
        <v>1</v>
      </c>
      <c r="F16" s="40">
        <v>0</v>
      </c>
      <c r="G16" s="40">
        <v>3</v>
      </c>
      <c r="H16" s="40" t="s">
        <v>339</v>
      </c>
      <c r="I16" s="40">
        <v>3</v>
      </c>
      <c r="J16" s="401" t="s">
        <v>419</v>
      </c>
      <c r="K16" s="397">
        <v>22106</v>
      </c>
      <c r="L16" s="397">
        <v>2000</v>
      </c>
      <c r="M16" s="398" t="s">
        <v>336</v>
      </c>
      <c r="N16" s="397" t="str">
        <f t="shared" si="0"/>
        <v>2</v>
      </c>
      <c r="O16" s="397">
        <v>1</v>
      </c>
      <c r="P16" s="397">
        <v>1</v>
      </c>
      <c r="Q16" s="397" t="s">
        <v>514</v>
      </c>
      <c r="R16" s="397">
        <v>31</v>
      </c>
      <c r="S16" s="399">
        <v>0</v>
      </c>
      <c r="T16" s="400">
        <v>20614</v>
      </c>
      <c r="U16" s="190"/>
    </row>
    <row r="17" spans="1:21" x14ac:dyDescent="0.25">
      <c r="A17" s="40">
        <v>38</v>
      </c>
      <c r="B17" s="40" t="s">
        <v>338</v>
      </c>
      <c r="C17" s="40">
        <v>3</v>
      </c>
      <c r="D17" s="40">
        <v>8</v>
      </c>
      <c r="E17" s="40">
        <v>1</v>
      </c>
      <c r="F17" s="40">
        <v>0</v>
      </c>
      <c r="G17" s="40">
        <v>3</v>
      </c>
      <c r="H17" s="40" t="s">
        <v>339</v>
      </c>
      <c r="I17" s="40">
        <v>3</v>
      </c>
      <c r="J17" s="401" t="s">
        <v>419</v>
      </c>
      <c r="K17" s="40">
        <v>22301</v>
      </c>
      <c r="L17" s="391">
        <v>2000</v>
      </c>
      <c r="M17" s="272" t="s">
        <v>521</v>
      </c>
      <c r="N17" s="40" t="str">
        <f t="shared" si="0"/>
        <v>2</v>
      </c>
      <c r="O17" s="40">
        <v>1</v>
      </c>
      <c r="P17" s="40">
        <v>1</v>
      </c>
      <c r="Q17" s="391" t="s">
        <v>514</v>
      </c>
      <c r="R17" s="40">
        <v>31</v>
      </c>
      <c r="S17" s="393">
        <v>0</v>
      </c>
      <c r="T17" s="392">
        <v>21203</v>
      </c>
      <c r="U17" s="190"/>
    </row>
    <row r="18" spans="1:21" ht="30" x14ac:dyDescent="0.25">
      <c r="A18" s="40">
        <v>38</v>
      </c>
      <c r="B18" s="40" t="s">
        <v>338</v>
      </c>
      <c r="C18" s="40">
        <v>3</v>
      </c>
      <c r="D18" s="40">
        <v>8</v>
      </c>
      <c r="E18" s="40">
        <v>1</v>
      </c>
      <c r="F18" s="40">
        <v>0</v>
      </c>
      <c r="G18" s="40">
        <v>3</v>
      </c>
      <c r="H18" s="40" t="s">
        <v>339</v>
      </c>
      <c r="I18" s="40">
        <v>3</v>
      </c>
      <c r="J18" s="401" t="s">
        <v>419</v>
      </c>
      <c r="K18" s="397">
        <v>23501</v>
      </c>
      <c r="L18" s="397">
        <v>2000</v>
      </c>
      <c r="M18" s="398" t="s">
        <v>522</v>
      </c>
      <c r="N18" s="397" t="str">
        <f t="shared" si="0"/>
        <v>2</v>
      </c>
      <c r="O18" s="397">
        <v>1</v>
      </c>
      <c r="P18" s="397">
        <v>1</v>
      </c>
      <c r="Q18" s="397" t="s">
        <v>514</v>
      </c>
      <c r="R18" s="397">
        <v>31</v>
      </c>
      <c r="S18" s="399">
        <v>0</v>
      </c>
      <c r="T18" s="400">
        <v>5360</v>
      </c>
      <c r="U18" s="190"/>
    </row>
    <row r="19" spans="1:21" x14ac:dyDescent="0.25">
      <c r="A19" s="40">
        <v>38</v>
      </c>
      <c r="B19" s="40" t="s">
        <v>338</v>
      </c>
      <c r="C19" s="40">
        <v>3</v>
      </c>
      <c r="D19" s="40">
        <v>8</v>
      </c>
      <c r="E19" s="40">
        <v>1</v>
      </c>
      <c r="F19" s="40">
        <v>0</v>
      </c>
      <c r="G19" s="40">
        <v>3</v>
      </c>
      <c r="H19" s="40" t="s">
        <v>339</v>
      </c>
      <c r="I19" s="40">
        <v>3</v>
      </c>
      <c r="J19" s="401" t="s">
        <v>419</v>
      </c>
      <c r="K19" s="40">
        <v>24101</v>
      </c>
      <c r="L19" s="391">
        <v>2000</v>
      </c>
      <c r="M19" s="272" t="s">
        <v>523</v>
      </c>
      <c r="N19" s="40" t="str">
        <f t="shared" si="0"/>
        <v>2</v>
      </c>
      <c r="O19" s="40">
        <v>1</v>
      </c>
      <c r="P19" s="40">
        <v>1</v>
      </c>
      <c r="Q19" s="391" t="s">
        <v>514</v>
      </c>
      <c r="R19" s="40">
        <v>31</v>
      </c>
      <c r="S19" s="393">
        <v>0</v>
      </c>
      <c r="T19" s="392">
        <v>38137</v>
      </c>
      <c r="U19" s="190"/>
    </row>
    <row r="20" spans="1:21" x14ac:dyDescent="0.25">
      <c r="A20" s="40">
        <v>38</v>
      </c>
      <c r="B20" s="40" t="s">
        <v>338</v>
      </c>
      <c r="C20" s="40">
        <v>3</v>
      </c>
      <c r="D20" s="40">
        <v>8</v>
      </c>
      <c r="E20" s="40">
        <v>1</v>
      </c>
      <c r="F20" s="40">
        <v>0</v>
      </c>
      <c r="G20" s="40">
        <v>3</v>
      </c>
      <c r="H20" s="40" t="s">
        <v>339</v>
      </c>
      <c r="I20" s="40">
        <v>3</v>
      </c>
      <c r="J20" s="401" t="s">
        <v>419</v>
      </c>
      <c r="K20" s="397">
        <v>24201</v>
      </c>
      <c r="L20" s="397">
        <v>2000</v>
      </c>
      <c r="M20" s="398" t="s">
        <v>524</v>
      </c>
      <c r="N20" s="397" t="str">
        <f t="shared" si="0"/>
        <v>2</v>
      </c>
      <c r="O20" s="397">
        <v>1</v>
      </c>
      <c r="P20" s="397">
        <v>1</v>
      </c>
      <c r="Q20" s="397" t="s">
        <v>514</v>
      </c>
      <c r="R20" s="397">
        <v>31</v>
      </c>
      <c r="S20" s="399">
        <v>0</v>
      </c>
      <c r="T20" s="400">
        <v>10307</v>
      </c>
      <c r="U20" s="190"/>
    </row>
    <row r="21" spans="1:21" x14ac:dyDescent="0.25">
      <c r="A21" s="40">
        <v>38</v>
      </c>
      <c r="B21" s="40" t="s">
        <v>338</v>
      </c>
      <c r="C21" s="40">
        <v>3</v>
      </c>
      <c r="D21" s="40">
        <v>8</v>
      </c>
      <c r="E21" s="40">
        <v>1</v>
      </c>
      <c r="F21" s="40">
        <v>0</v>
      </c>
      <c r="G21" s="40">
        <v>3</v>
      </c>
      <c r="H21" s="40" t="s">
        <v>339</v>
      </c>
      <c r="I21" s="40">
        <v>3</v>
      </c>
      <c r="J21" s="401" t="s">
        <v>419</v>
      </c>
      <c r="K21" s="40">
        <v>24301</v>
      </c>
      <c r="L21" s="391">
        <v>2000</v>
      </c>
      <c r="M21" s="272" t="s">
        <v>195</v>
      </c>
      <c r="N21" s="40" t="str">
        <f t="shared" si="0"/>
        <v>2</v>
      </c>
      <c r="O21" s="40">
        <v>1</v>
      </c>
      <c r="P21" s="40">
        <v>1</v>
      </c>
      <c r="Q21" s="391" t="s">
        <v>514</v>
      </c>
      <c r="R21" s="40">
        <v>31</v>
      </c>
      <c r="S21" s="393">
        <v>0</v>
      </c>
      <c r="T21" s="392">
        <v>5202</v>
      </c>
      <c r="U21" s="190"/>
    </row>
    <row r="22" spans="1:21" x14ac:dyDescent="0.25">
      <c r="A22" s="40">
        <v>38</v>
      </c>
      <c r="B22" s="40" t="s">
        <v>338</v>
      </c>
      <c r="C22" s="40">
        <v>3</v>
      </c>
      <c r="D22" s="40">
        <v>8</v>
      </c>
      <c r="E22" s="40">
        <v>1</v>
      </c>
      <c r="F22" s="40">
        <v>0</v>
      </c>
      <c r="G22" s="40">
        <v>3</v>
      </c>
      <c r="H22" s="40" t="s">
        <v>339</v>
      </c>
      <c r="I22" s="40">
        <v>3</v>
      </c>
      <c r="J22" s="401" t="s">
        <v>419</v>
      </c>
      <c r="K22" s="397">
        <v>24601</v>
      </c>
      <c r="L22" s="397">
        <v>2000</v>
      </c>
      <c r="M22" s="398" t="s">
        <v>141</v>
      </c>
      <c r="N22" s="397" t="str">
        <f t="shared" ref="N22:N85" si="1">MID(K22,1,1)</f>
        <v>2</v>
      </c>
      <c r="O22" s="397">
        <v>1</v>
      </c>
      <c r="P22" s="397">
        <v>1</v>
      </c>
      <c r="Q22" s="397" t="s">
        <v>514</v>
      </c>
      <c r="R22" s="397">
        <v>31</v>
      </c>
      <c r="S22" s="399">
        <v>0</v>
      </c>
      <c r="T22" s="400">
        <v>223041</v>
      </c>
      <c r="U22" s="190"/>
    </row>
    <row r="23" spans="1:21" x14ac:dyDescent="0.25">
      <c r="A23" s="40">
        <v>38</v>
      </c>
      <c r="B23" s="40" t="s">
        <v>338</v>
      </c>
      <c r="C23" s="40">
        <v>3</v>
      </c>
      <c r="D23" s="40">
        <v>8</v>
      </c>
      <c r="E23" s="40">
        <v>1</v>
      </c>
      <c r="F23" s="40">
        <v>0</v>
      </c>
      <c r="G23" s="40">
        <v>3</v>
      </c>
      <c r="H23" s="40" t="s">
        <v>339</v>
      </c>
      <c r="I23" s="40">
        <v>3</v>
      </c>
      <c r="J23" s="401" t="s">
        <v>419</v>
      </c>
      <c r="K23" s="397">
        <v>24601</v>
      </c>
      <c r="L23" s="397">
        <v>2000</v>
      </c>
      <c r="M23" s="398" t="s">
        <v>141</v>
      </c>
      <c r="N23" s="397" t="str">
        <f t="shared" si="1"/>
        <v>2</v>
      </c>
      <c r="O23" s="397">
        <v>1</v>
      </c>
      <c r="P23" s="397">
        <v>4</v>
      </c>
      <c r="Q23" s="397" t="s">
        <v>515</v>
      </c>
      <c r="R23" s="397">
        <v>31</v>
      </c>
      <c r="S23" s="399">
        <v>0</v>
      </c>
      <c r="T23" s="400">
        <v>109000</v>
      </c>
      <c r="U23" s="190"/>
    </row>
    <row r="24" spans="1:21" x14ac:dyDescent="0.25">
      <c r="A24" s="40">
        <v>38</v>
      </c>
      <c r="B24" s="40" t="s">
        <v>338</v>
      </c>
      <c r="C24" s="40">
        <v>3</v>
      </c>
      <c r="D24" s="40">
        <v>8</v>
      </c>
      <c r="E24" s="40">
        <v>1</v>
      </c>
      <c r="F24" s="40">
        <v>0</v>
      </c>
      <c r="G24" s="40">
        <v>3</v>
      </c>
      <c r="H24" s="40" t="s">
        <v>339</v>
      </c>
      <c r="I24" s="40">
        <v>3</v>
      </c>
      <c r="J24" s="401" t="s">
        <v>419</v>
      </c>
      <c r="K24" s="40">
        <v>24701</v>
      </c>
      <c r="L24" s="391">
        <v>2000</v>
      </c>
      <c r="M24" s="272" t="s">
        <v>525</v>
      </c>
      <c r="N24" s="40" t="str">
        <f t="shared" si="1"/>
        <v>2</v>
      </c>
      <c r="O24" s="40">
        <v>1</v>
      </c>
      <c r="P24" s="40">
        <v>1</v>
      </c>
      <c r="Q24" s="391" t="s">
        <v>514</v>
      </c>
      <c r="R24" s="40">
        <v>31</v>
      </c>
      <c r="S24" s="393">
        <v>0</v>
      </c>
      <c r="T24" s="392">
        <v>144889</v>
      </c>
      <c r="U24" s="190"/>
    </row>
    <row r="25" spans="1:21" x14ac:dyDescent="0.25">
      <c r="A25" s="40">
        <v>38</v>
      </c>
      <c r="B25" s="40" t="s">
        <v>338</v>
      </c>
      <c r="C25" s="40">
        <v>3</v>
      </c>
      <c r="D25" s="40">
        <v>8</v>
      </c>
      <c r="E25" s="40">
        <v>1</v>
      </c>
      <c r="F25" s="40">
        <v>0</v>
      </c>
      <c r="G25" s="40">
        <v>3</v>
      </c>
      <c r="H25" s="40" t="s">
        <v>339</v>
      </c>
      <c r="I25" s="40">
        <v>3</v>
      </c>
      <c r="J25" s="401" t="s">
        <v>419</v>
      </c>
      <c r="K25" s="397">
        <v>24801</v>
      </c>
      <c r="L25" s="397">
        <v>2000</v>
      </c>
      <c r="M25" s="398" t="s">
        <v>7</v>
      </c>
      <c r="N25" s="397" t="str">
        <f t="shared" si="1"/>
        <v>2</v>
      </c>
      <c r="O25" s="397">
        <v>1</v>
      </c>
      <c r="P25" s="397">
        <v>1</v>
      </c>
      <c r="Q25" s="397" t="s">
        <v>514</v>
      </c>
      <c r="R25" s="397">
        <v>31</v>
      </c>
      <c r="S25" s="399">
        <v>0</v>
      </c>
      <c r="T25" s="400">
        <v>74212</v>
      </c>
      <c r="U25" s="190"/>
    </row>
    <row r="26" spans="1:21" ht="30" x14ac:dyDescent="0.25">
      <c r="A26" s="40">
        <v>38</v>
      </c>
      <c r="B26" s="40" t="s">
        <v>338</v>
      </c>
      <c r="C26" s="40">
        <v>3</v>
      </c>
      <c r="D26" s="40">
        <v>8</v>
      </c>
      <c r="E26" s="40">
        <v>1</v>
      </c>
      <c r="F26" s="40">
        <v>0</v>
      </c>
      <c r="G26" s="40">
        <v>2</v>
      </c>
      <c r="H26" s="40" t="s">
        <v>341</v>
      </c>
      <c r="I26" s="40">
        <v>1</v>
      </c>
      <c r="J26" s="401" t="s">
        <v>419</v>
      </c>
      <c r="K26" s="40">
        <v>24901</v>
      </c>
      <c r="L26" s="391">
        <v>2000</v>
      </c>
      <c r="M26" s="272" t="s">
        <v>526</v>
      </c>
      <c r="N26" s="40" t="str">
        <f t="shared" si="1"/>
        <v>2</v>
      </c>
      <c r="O26" s="40">
        <v>1</v>
      </c>
      <c r="P26" s="40">
        <v>4</v>
      </c>
      <c r="Q26" s="391" t="s">
        <v>515</v>
      </c>
      <c r="R26" s="40">
        <v>31</v>
      </c>
      <c r="S26" s="393">
        <v>0</v>
      </c>
      <c r="T26" s="392">
        <v>820000</v>
      </c>
      <c r="U26" s="190"/>
    </row>
    <row r="27" spans="1:21" ht="30" x14ac:dyDescent="0.25">
      <c r="A27" s="40">
        <v>38</v>
      </c>
      <c r="B27" s="40" t="s">
        <v>338</v>
      </c>
      <c r="C27" s="40">
        <v>3</v>
      </c>
      <c r="D27" s="40">
        <v>8</v>
      </c>
      <c r="E27" s="40">
        <v>1</v>
      </c>
      <c r="F27" s="40">
        <v>0</v>
      </c>
      <c r="G27" s="40">
        <v>3</v>
      </c>
      <c r="H27" s="40" t="s">
        <v>339</v>
      </c>
      <c r="I27" s="40">
        <v>3</v>
      </c>
      <c r="J27" s="401" t="s">
        <v>419</v>
      </c>
      <c r="K27" s="40">
        <v>24901</v>
      </c>
      <c r="L27" s="391">
        <v>2000</v>
      </c>
      <c r="M27" s="272" t="s">
        <v>526</v>
      </c>
      <c r="N27" s="40" t="str">
        <f t="shared" si="1"/>
        <v>2</v>
      </c>
      <c r="O27" s="40">
        <v>1</v>
      </c>
      <c r="P27" s="40">
        <v>4</v>
      </c>
      <c r="Q27" s="391" t="s">
        <v>515</v>
      </c>
      <c r="R27" s="40">
        <v>31</v>
      </c>
      <c r="S27" s="393">
        <v>0</v>
      </c>
      <c r="T27" s="392">
        <v>70000</v>
      </c>
      <c r="U27" s="190"/>
    </row>
    <row r="28" spans="1:21" ht="30" x14ac:dyDescent="0.25">
      <c r="A28" s="40">
        <v>38</v>
      </c>
      <c r="B28" s="40" t="s">
        <v>338</v>
      </c>
      <c r="C28" s="40">
        <v>3</v>
      </c>
      <c r="D28" s="40">
        <v>8</v>
      </c>
      <c r="E28" s="40">
        <v>1</v>
      </c>
      <c r="F28" s="40">
        <v>0</v>
      </c>
      <c r="G28" s="40">
        <v>3</v>
      </c>
      <c r="H28" s="40" t="s">
        <v>339</v>
      </c>
      <c r="I28" s="40">
        <v>3</v>
      </c>
      <c r="J28" s="401" t="s">
        <v>419</v>
      </c>
      <c r="K28" s="40">
        <v>24901</v>
      </c>
      <c r="L28" s="391">
        <v>2000</v>
      </c>
      <c r="M28" s="272" t="s">
        <v>526</v>
      </c>
      <c r="N28" s="40" t="str">
        <f t="shared" si="1"/>
        <v>2</v>
      </c>
      <c r="O28" s="40">
        <v>1</v>
      </c>
      <c r="P28" s="40">
        <v>1</v>
      </c>
      <c r="Q28" s="391" t="s">
        <v>514</v>
      </c>
      <c r="R28" s="40">
        <v>31</v>
      </c>
      <c r="S28" s="393">
        <v>0</v>
      </c>
      <c r="T28" s="392">
        <v>46382</v>
      </c>
      <c r="U28" s="190"/>
    </row>
    <row r="29" spans="1:21" x14ac:dyDescent="0.25">
      <c r="A29" s="40">
        <v>38</v>
      </c>
      <c r="B29" s="40" t="s">
        <v>338</v>
      </c>
      <c r="C29" s="40">
        <v>3</v>
      </c>
      <c r="D29" s="40">
        <v>8</v>
      </c>
      <c r="E29" s="40">
        <v>1</v>
      </c>
      <c r="F29" s="40">
        <v>0</v>
      </c>
      <c r="G29" s="40">
        <v>3</v>
      </c>
      <c r="H29" s="40" t="s">
        <v>339</v>
      </c>
      <c r="I29" s="40">
        <v>3</v>
      </c>
      <c r="J29" s="401" t="s">
        <v>419</v>
      </c>
      <c r="K29" s="397">
        <v>25101</v>
      </c>
      <c r="L29" s="397">
        <v>2000</v>
      </c>
      <c r="M29" s="398" t="s">
        <v>527</v>
      </c>
      <c r="N29" s="397" t="str">
        <f t="shared" si="1"/>
        <v>2</v>
      </c>
      <c r="O29" s="397">
        <v>1</v>
      </c>
      <c r="P29" s="397">
        <v>1</v>
      </c>
      <c r="Q29" s="397" t="s">
        <v>514</v>
      </c>
      <c r="R29" s="397">
        <v>31</v>
      </c>
      <c r="S29" s="399">
        <v>0</v>
      </c>
      <c r="T29" s="400">
        <v>800235</v>
      </c>
      <c r="U29" s="190"/>
    </row>
    <row r="30" spans="1:21" x14ac:dyDescent="0.25">
      <c r="A30" s="40">
        <v>38</v>
      </c>
      <c r="B30" s="40" t="s">
        <v>338</v>
      </c>
      <c r="C30" s="40">
        <v>3</v>
      </c>
      <c r="D30" s="40">
        <v>8</v>
      </c>
      <c r="E30" s="40">
        <v>1</v>
      </c>
      <c r="F30" s="40">
        <v>0</v>
      </c>
      <c r="G30" s="40">
        <v>3</v>
      </c>
      <c r="H30" s="40" t="s">
        <v>339</v>
      </c>
      <c r="I30" s="40">
        <v>3</v>
      </c>
      <c r="J30" s="401" t="s">
        <v>419</v>
      </c>
      <c r="K30" s="40">
        <v>25201</v>
      </c>
      <c r="L30" s="391">
        <v>2000</v>
      </c>
      <c r="M30" s="272" t="s">
        <v>8</v>
      </c>
      <c r="N30" s="40" t="str">
        <f t="shared" si="1"/>
        <v>2</v>
      </c>
      <c r="O30" s="40">
        <v>1</v>
      </c>
      <c r="P30" s="40">
        <v>1</v>
      </c>
      <c r="Q30" s="391" t="s">
        <v>514</v>
      </c>
      <c r="R30" s="40">
        <v>31</v>
      </c>
      <c r="S30" s="393">
        <v>0</v>
      </c>
      <c r="T30" s="392">
        <v>97918</v>
      </c>
      <c r="U30" s="190"/>
    </row>
    <row r="31" spans="1:21" x14ac:dyDescent="0.25">
      <c r="A31" s="40">
        <v>38</v>
      </c>
      <c r="B31" s="40" t="s">
        <v>338</v>
      </c>
      <c r="C31" s="40">
        <v>3</v>
      </c>
      <c r="D31" s="40">
        <v>8</v>
      </c>
      <c r="E31" s="40">
        <v>1</v>
      </c>
      <c r="F31" s="40">
        <v>0</v>
      </c>
      <c r="G31" s="40">
        <v>3</v>
      </c>
      <c r="H31" s="40" t="s">
        <v>339</v>
      </c>
      <c r="I31" s="40">
        <v>3</v>
      </c>
      <c r="J31" s="401" t="s">
        <v>419</v>
      </c>
      <c r="K31" s="397">
        <v>25301</v>
      </c>
      <c r="L31" s="397">
        <v>2000</v>
      </c>
      <c r="M31" s="398" t="s">
        <v>528</v>
      </c>
      <c r="N31" s="397" t="str">
        <f t="shared" si="1"/>
        <v>2</v>
      </c>
      <c r="O31" s="397">
        <v>1</v>
      </c>
      <c r="P31" s="397">
        <v>1</v>
      </c>
      <c r="Q31" s="397" t="s">
        <v>514</v>
      </c>
      <c r="R31" s="397">
        <v>31</v>
      </c>
      <c r="S31" s="399">
        <v>0</v>
      </c>
      <c r="T31" s="400">
        <v>23409</v>
      </c>
      <c r="U31" s="190"/>
    </row>
    <row r="32" spans="1:21" x14ac:dyDescent="0.25">
      <c r="A32" s="40">
        <v>38</v>
      </c>
      <c r="B32" s="40" t="s">
        <v>338</v>
      </c>
      <c r="C32" s="40">
        <v>3</v>
      </c>
      <c r="D32" s="40">
        <v>8</v>
      </c>
      <c r="E32" s="40">
        <v>1</v>
      </c>
      <c r="F32" s="40">
        <v>0</v>
      </c>
      <c r="G32" s="40">
        <v>3</v>
      </c>
      <c r="H32" s="40" t="s">
        <v>339</v>
      </c>
      <c r="I32" s="40">
        <v>3</v>
      </c>
      <c r="J32" s="401" t="s">
        <v>419</v>
      </c>
      <c r="K32" s="397">
        <v>25301</v>
      </c>
      <c r="L32" s="397">
        <v>2000</v>
      </c>
      <c r="M32" s="398" t="s">
        <v>528</v>
      </c>
      <c r="N32" s="397" t="str">
        <f t="shared" si="1"/>
        <v>2</v>
      </c>
      <c r="O32" s="397">
        <v>1</v>
      </c>
      <c r="P32" s="397">
        <v>4</v>
      </c>
      <c r="Q32" s="397" t="s">
        <v>515</v>
      </c>
      <c r="R32" s="397">
        <v>31</v>
      </c>
      <c r="S32" s="399">
        <v>0</v>
      </c>
      <c r="T32" s="400">
        <v>9000</v>
      </c>
      <c r="U32" s="190"/>
    </row>
    <row r="33" spans="1:21" x14ac:dyDescent="0.25">
      <c r="A33" s="40">
        <v>38</v>
      </c>
      <c r="B33" s="40" t="s">
        <v>338</v>
      </c>
      <c r="C33" s="40">
        <v>3</v>
      </c>
      <c r="D33" s="40">
        <v>8</v>
      </c>
      <c r="E33" s="40">
        <v>1</v>
      </c>
      <c r="F33" s="40">
        <v>0</v>
      </c>
      <c r="G33" s="40">
        <v>3</v>
      </c>
      <c r="H33" s="40" t="s">
        <v>339</v>
      </c>
      <c r="I33" s="40">
        <v>3</v>
      </c>
      <c r="J33" s="401" t="s">
        <v>419</v>
      </c>
      <c r="K33" s="40">
        <v>25501</v>
      </c>
      <c r="L33" s="391">
        <v>2000</v>
      </c>
      <c r="M33" s="272" t="s">
        <v>529</v>
      </c>
      <c r="N33" s="40" t="str">
        <f t="shared" si="1"/>
        <v>2</v>
      </c>
      <c r="O33" s="40">
        <v>1</v>
      </c>
      <c r="P33" s="40">
        <v>1</v>
      </c>
      <c r="Q33" s="391" t="s">
        <v>514</v>
      </c>
      <c r="R33" s="40">
        <v>31</v>
      </c>
      <c r="S33" s="393">
        <v>0</v>
      </c>
      <c r="T33" s="392">
        <v>759197</v>
      </c>
      <c r="U33" s="190"/>
    </row>
    <row r="34" spans="1:21" x14ac:dyDescent="0.25">
      <c r="A34" s="40">
        <v>38</v>
      </c>
      <c r="B34" s="40" t="s">
        <v>338</v>
      </c>
      <c r="C34" s="40">
        <v>3</v>
      </c>
      <c r="D34" s="40">
        <v>8</v>
      </c>
      <c r="E34" s="40">
        <v>1</v>
      </c>
      <c r="F34" s="40">
        <v>0</v>
      </c>
      <c r="G34" s="40">
        <v>3</v>
      </c>
      <c r="H34" s="40" t="s">
        <v>339</v>
      </c>
      <c r="I34" s="40">
        <v>3</v>
      </c>
      <c r="J34" s="401" t="s">
        <v>419</v>
      </c>
      <c r="K34" s="40">
        <v>25501</v>
      </c>
      <c r="L34" s="391">
        <v>2000</v>
      </c>
      <c r="M34" s="272" t="s">
        <v>529</v>
      </c>
      <c r="N34" s="40" t="str">
        <f t="shared" si="1"/>
        <v>2</v>
      </c>
      <c r="O34" s="40">
        <v>1</v>
      </c>
      <c r="P34" s="40">
        <v>4</v>
      </c>
      <c r="Q34" s="391" t="s">
        <v>515</v>
      </c>
      <c r="R34" s="40">
        <v>31</v>
      </c>
      <c r="S34" s="393">
        <v>0</v>
      </c>
      <c r="T34" s="392">
        <v>3615000</v>
      </c>
      <c r="U34" s="190"/>
    </row>
    <row r="35" spans="1:21" x14ac:dyDescent="0.25">
      <c r="A35" s="40">
        <v>38</v>
      </c>
      <c r="B35" s="40" t="s">
        <v>338</v>
      </c>
      <c r="C35" s="40">
        <v>3</v>
      </c>
      <c r="D35" s="40">
        <v>8</v>
      </c>
      <c r="E35" s="40">
        <v>1</v>
      </c>
      <c r="F35" s="40">
        <v>0</v>
      </c>
      <c r="G35" s="40">
        <v>3</v>
      </c>
      <c r="H35" s="40" t="s">
        <v>339</v>
      </c>
      <c r="I35" s="40">
        <v>3</v>
      </c>
      <c r="J35" s="401" t="s">
        <v>419</v>
      </c>
      <c r="K35" s="397">
        <v>25601</v>
      </c>
      <c r="L35" s="397">
        <v>2000</v>
      </c>
      <c r="M35" s="398" t="s">
        <v>420</v>
      </c>
      <c r="N35" s="397" t="str">
        <f t="shared" si="1"/>
        <v>2</v>
      </c>
      <c r="O35" s="397">
        <v>1</v>
      </c>
      <c r="P35" s="397">
        <v>1</v>
      </c>
      <c r="Q35" s="397" t="s">
        <v>514</v>
      </c>
      <c r="R35" s="397">
        <v>31</v>
      </c>
      <c r="S35" s="399">
        <v>0</v>
      </c>
      <c r="T35" s="400">
        <v>19436</v>
      </c>
      <c r="U35" s="190"/>
    </row>
    <row r="36" spans="1:21" x14ac:dyDescent="0.25">
      <c r="A36" s="40">
        <v>38</v>
      </c>
      <c r="B36" s="40" t="s">
        <v>338</v>
      </c>
      <c r="C36" s="40">
        <v>3</v>
      </c>
      <c r="D36" s="40">
        <v>8</v>
      </c>
      <c r="E36" s="40">
        <v>1</v>
      </c>
      <c r="F36" s="40">
        <v>0</v>
      </c>
      <c r="G36" s="40">
        <v>3</v>
      </c>
      <c r="H36" s="40" t="s">
        <v>339</v>
      </c>
      <c r="I36" s="40">
        <v>3</v>
      </c>
      <c r="J36" s="401" t="s">
        <v>419</v>
      </c>
      <c r="K36" s="40">
        <v>25901</v>
      </c>
      <c r="L36" s="391">
        <v>2000</v>
      </c>
      <c r="M36" s="272" t="s">
        <v>530</v>
      </c>
      <c r="N36" s="40" t="str">
        <f t="shared" si="1"/>
        <v>2</v>
      </c>
      <c r="O36" s="40">
        <v>1</v>
      </c>
      <c r="P36" s="40">
        <v>1</v>
      </c>
      <c r="Q36" s="391" t="s">
        <v>514</v>
      </c>
      <c r="R36" s="40">
        <v>31</v>
      </c>
      <c r="S36" s="393">
        <v>0</v>
      </c>
      <c r="T36" s="392">
        <v>418236</v>
      </c>
      <c r="U36" s="190"/>
    </row>
    <row r="37" spans="1:21" ht="60" x14ac:dyDescent="0.25">
      <c r="A37" s="40">
        <v>38</v>
      </c>
      <c r="B37" s="40" t="s">
        <v>338</v>
      </c>
      <c r="C37" s="40">
        <v>3</v>
      </c>
      <c r="D37" s="40">
        <v>8</v>
      </c>
      <c r="E37" s="40">
        <v>1</v>
      </c>
      <c r="F37" s="40">
        <v>0</v>
      </c>
      <c r="G37" s="40">
        <v>3</v>
      </c>
      <c r="H37" s="40" t="s">
        <v>339</v>
      </c>
      <c r="I37" s="40">
        <v>3</v>
      </c>
      <c r="J37" s="401" t="s">
        <v>419</v>
      </c>
      <c r="K37" s="397">
        <v>26102</v>
      </c>
      <c r="L37" s="397">
        <v>2000</v>
      </c>
      <c r="M37" s="398" t="s">
        <v>531</v>
      </c>
      <c r="N37" s="397" t="str">
        <f t="shared" si="1"/>
        <v>2</v>
      </c>
      <c r="O37" s="397">
        <v>1</v>
      </c>
      <c r="P37" s="397">
        <v>1</v>
      </c>
      <c r="Q37" s="397" t="s">
        <v>514</v>
      </c>
      <c r="R37" s="397">
        <v>31</v>
      </c>
      <c r="S37" s="399">
        <v>0</v>
      </c>
      <c r="T37" s="400">
        <v>185529</v>
      </c>
      <c r="U37" s="190"/>
    </row>
    <row r="38" spans="1:21" ht="60" x14ac:dyDescent="0.25">
      <c r="A38" s="40">
        <v>38</v>
      </c>
      <c r="B38" s="40" t="s">
        <v>338</v>
      </c>
      <c r="C38" s="40">
        <v>3</v>
      </c>
      <c r="D38" s="40">
        <v>8</v>
      </c>
      <c r="E38" s="40">
        <v>1</v>
      </c>
      <c r="F38" s="40">
        <v>0</v>
      </c>
      <c r="G38" s="40">
        <v>3</v>
      </c>
      <c r="H38" s="40" t="s">
        <v>339</v>
      </c>
      <c r="I38" s="40">
        <v>3</v>
      </c>
      <c r="J38" s="401" t="s">
        <v>419</v>
      </c>
      <c r="K38" s="397">
        <v>26102</v>
      </c>
      <c r="L38" s="397">
        <v>2000</v>
      </c>
      <c r="M38" s="398" t="s">
        <v>531</v>
      </c>
      <c r="N38" s="397" t="str">
        <f t="shared" si="1"/>
        <v>2</v>
      </c>
      <c r="O38" s="397">
        <v>1</v>
      </c>
      <c r="P38" s="397">
        <v>4</v>
      </c>
      <c r="Q38" s="397" t="s">
        <v>515</v>
      </c>
      <c r="R38" s="397">
        <v>31</v>
      </c>
      <c r="S38" s="399">
        <v>0</v>
      </c>
      <c r="T38" s="400">
        <v>347000</v>
      </c>
      <c r="U38" s="190"/>
    </row>
    <row r="39" spans="1:21" ht="45" x14ac:dyDescent="0.25">
      <c r="A39" s="40">
        <v>38</v>
      </c>
      <c r="B39" s="40" t="s">
        <v>338</v>
      </c>
      <c r="C39" s="40">
        <v>3</v>
      </c>
      <c r="D39" s="40">
        <v>8</v>
      </c>
      <c r="E39" s="40">
        <v>1</v>
      </c>
      <c r="F39" s="40">
        <v>0</v>
      </c>
      <c r="G39" s="40">
        <v>3</v>
      </c>
      <c r="H39" s="40" t="s">
        <v>339</v>
      </c>
      <c r="I39" s="40">
        <v>3</v>
      </c>
      <c r="J39" s="401" t="s">
        <v>419</v>
      </c>
      <c r="K39" s="40">
        <v>26103</v>
      </c>
      <c r="L39" s="391">
        <v>2000</v>
      </c>
      <c r="M39" s="272" t="s">
        <v>532</v>
      </c>
      <c r="N39" s="40" t="str">
        <f t="shared" si="1"/>
        <v>2</v>
      </c>
      <c r="O39" s="40">
        <v>1</v>
      </c>
      <c r="P39" s="40">
        <v>1</v>
      </c>
      <c r="Q39" s="391" t="s">
        <v>514</v>
      </c>
      <c r="R39" s="40">
        <v>31</v>
      </c>
      <c r="S39" s="393">
        <v>0</v>
      </c>
      <c r="T39" s="392">
        <v>24346</v>
      </c>
      <c r="U39" s="190"/>
    </row>
    <row r="40" spans="1:21" ht="45" x14ac:dyDescent="0.25">
      <c r="A40" s="40">
        <v>38</v>
      </c>
      <c r="B40" s="40" t="s">
        <v>338</v>
      </c>
      <c r="C40" s="40">
        <v>3</v>
      </c>
      <c r="D40" s="40">
        <v>8</v>
      </c>
      <c r="E40" s="40">
        <v>1</v>
      </c>
      <c r="F40" s="40">
        <v>0</v>
      </c>
      <c r="G40" s="40">
        <v>3</v>
      </c>
      <c r="H40" s="40" t="s">
        <v>339</v>
      </c>
      <c r="I40" s="40">
        <v>3</v>
      </c>
      <c r="J40" s="401" t="s">
        <v>419</v>
      </c>
      <c r="K40" s="40">
        <v>26103</v>
      </c>
      <c r="L40" s="391">
        <v>2000</v>
      </c>
      <c r="M40" s="272" t="s">
        <v>532</v>
      </c>
      <c r="N40" s="40" t="str">
        <f t="shared" si="1"/>
        <v>2</v>
      </c>
      <c r="O40" s="40">
        <v>1</v>
      </c>
      <c r="P40" s="40">
        <v>4</v>
      </c>
      <c r="Q40" s="391" t="s">
        <v>515</v>
      </c>
      <c r="R40" s="40">
        <v>31</v>
      </c>
      <c r="S40" s="393">
        <v>0</v>
      </c>
      <c r="T40" s="392">
        <v>89100</v>
      </c>
      <c r="U40" s="190"/>
    </row>
    <row r="41" spans="1:21" ht="30" x14ac:dyDescent="0.25">
      <c r="A41" s="40">
        <v>38</v>
      </c>
      <c r="B41" s="40" t="s">
        <v>338</v>
      </c>
      <c r="C41" s="40">
        <v>3</v>
      </c>
      <c r="D41" s="40">
        <v>8</v>
      </c>
      <c r="E41" s="40">
        <v>1</v>
      </c>
      <c r="F41" s="40">
        <v>0</v>
      </c>
      <c r="G41" s="40">
        <v>3</v>
      </c>
      <c r="H41" s="40" t="s">
        <v>339</v>
      </c>
      <c r="I41" s="40">
        <v>3</v>
      </c>
      <c r="J41" s="401" t="s">
        <v>419</v>
      </c>
      <c r="K41" s="397">
        <v>26105</v>
      </c>
      <c r="L41" s="397">
        <v>2000</v>
      </c>
      <c r="M41" s="398" t="s">
        <v>533</v>
      </c>
      <c r="N41" s="397" t="str">
        <f t="shared" si="1"/>
        <v>2</v>
      </c>
      <c r="O41" s="397">
        <v>1</v>
      </c>
      <c r="P41" s="397">
        <v>4</v>
      </c>
      <c r="Q41" s="397" t="s">
        <v>515</v>
      </c>
      <c r="R41" s="397">
        <v>31</v>
      </c>
      <c r="S41" s="399">
        <v>0</v>
      </c>
      <c r="T41" s="400">
        <v>300000</v>
      </c>
      <c r="U41" s="190"/>
    </row>
    <row r="42" spans="1:21" x14ac:dyDescent="0.25">
      <c r="A42" s="40">
        <v>38</v>
      </c>
      <c r="B42" s="40" t="s">
        <v>338</v>
      </c>
      <c r="C42" s="40">
        <v>3</v>
      </c>
      <c r="D42" s="40">
        <v>8</v>
      </c>
      <c r="E42" s="40">
        <v>1</v>
      </c>
      <c r="F42" s="40">
        <v>0</v>
      </c>
      <c r="G42" s="40">
        <v>3</v>
      </c>
      <c r="H42" s="40" t="s">
        <v>339</v>
      </c>
      <c r="I42" s="40">
        <v>3</v>
      </c>
      <c r="J42" s="401" t="s">
        <v>419</v>
      </c>
      <c r="K42" s="40">
        <v>27101</v>
      </c>
      <c r="L42" s="391">
        <v>2000</v>
      </c>
      <c r="M42" s="272" t="s">
        <v>534</v>
      </c>
      <c r="N42" s="40" t="str">
        <f t="shared" si="1"/>
        <v>2</v>
      </c>
      <c r="O42" s="40">
        <v>1</v>
      </c>
      <c r="P42" s="40">
        <v>4</v>
      </c>
      <c r="Q42" s="391" t="s">
        <v>515</v>
      </c>
      <c r="R42" s="40">
        <v>31</v>
      </c>
      <c r="S42" s="393">
        <v>0</v>
      </c>
      <c r="T42" s="392">
        <v>110900</v>
      </c>
      <c r="U42" s="190"/>
    </row>
    <row r="43" spans="1:21" x14ac:dyDescent="0.25">
      <c r="A43" s="40">
        <v>38</v>
      </c>
      <c r="B43" s="40" t="s">
        <v>338</v>
      </c>
      <c r="C43" s="40">
        <v>3</v>
      </c>
      <c r="D43" s="40">
        <v>8</v>
      </c>
      <c r="E43" s="40">
        <v>1</v>
      </c>
      <c r="F43" s="40">
        <v>0</v>
      </c>
      <c r="G43" s="40">
        <v>2</v>
      </c>
      <c r="H43" s="40" t="s">
        <v>341</v>
      </c>
      <c r="I43" s="40">
        <v>1</v>
      </c>
      <c r="J43" s="401" t="s">
        <v>419</v>
      </c>
      <c r="K43" s="397">
        <v>27201</v>
      </c>
      <c r="L43" s="397">
        <v>2000</v>
      </c>
      <c r="M43" s="398" t="s">
        <v>11</v>
      </c>
      <c r="N43" s="397" t="str">
        <f t="shared" si="1"/>
        <v>2</v>
      </c>
      <c r="O43" s="397">
        <v>1</v>
      </c>
      <c r="P43" s="397">
        <v>4</v>
      </c>
      <c r="Q43" s="397" t="s">
        <v>515</v>
      </c>
      <c r="R43" s="397">
        <v>31</v>
      </c>
      <c r="S43" s="399">
        <v>0</v>
      </c>
      <c r="T43" s="400">
        <v>5400</v>
      </c>
      <c r="U43" s="190"/>
    </row>
    <row r="44" spans="1:21" x14ac:dyDescent="0.25">
      <c r="A44" s="40">
        <v>38</v>
      </c>
      <c r="B44" s="40" t="s">
        <v>338</v>
      </c>
      <c r="C44" s="40">
        <v>3</v>
      </c>
      <c r="D44" s="40">
        <v>8</v>
      </c>
      <c r="E44" s="40">
        <v>1</v>
      </c>
      <c r="F44" s="40">
        <v>0</v>
      </c>
      <c r="G44" s="40">
        <v>3</v>
      </c>
      <c r="H44" s="40" t="s">
        <v>339</v>
      </c>
      <c r="I44" s="40">
        <v>3</v>
      </c>
      <c r="J44" s="401" t="s">
        <v>419</v>
      </c>
      <c r="K44" s="397">
        <v>27201</v>
      </c>
      <c r="L44" s="397">
        <v>2000</v>
      </c>
      <c r="M44" s="398" t="s">
        <v>11</v>
      </c>
      <c r="N44" s="397" t="str">
        <f t="shared" si="1"/>
        <v>2</v>
      </c>
      <c r="O44" s="397">
        <v>1</v>
      </c>
      <c r="P44" s="397">
        <v>4</v>
      </c>
      <c r="Q44" s="397" t="s">
        <v>515</v>
      </c>
      <c r="R44" s="397">
        <v>31</v>
      </c>
      <c r="S44" s="399">
        <v>0</v>
      </c>
      <c r="T44" s="400">
        <v>18200</v>
      </c>
      <c r="U44" s="190"/>
    </row>
    <row r="45" spans="1:21" x14ac:dyDescent="0.25">
      <c r="A45" s="40">
        <v>38</v>
      </c>
      <c r="B45" s="40" t="s">
        <v>338</v>
      </c>
      <c r="C45" s="40">
        <v>3</v>
      </c>
      <c r="D45" s="40">
        <v>8</v>
      </c>
      <c r="E45" s="40">
        <v>1</v>
      </c>
      <c r="F45" s="40">
        <v>0</v>
      </c>
      <c r="G45" s="40">
        <v>3</v>
      </c>
      <c r="H45" s="40" t="s">
        <v>339</v>
      </c>
      <c r="I45" s="40">
        <v>3</v>
      </c>
      <c r="J45" s="401" t="s">
        <v>419</v>
      </c>
      <c r="K45" s="397">
        <v>27201</v>
      </c>
      <c r="L45" s="397">
        <v>2000</v>
      </c>
      <c r="M45" s="398" t="s">
        <v>11</v>
      </c>
      <c r="N45" s="397" t="str">
        <f t="shared" si="1"/>
        <v>2</v>
      </c>
      <c r="O45" s="397">
        <v>1</v>
      </c>
      <c r="P45" s="397">
        <v>1</v>
      </c>
      <c r="Q45" s="397" t="s">
        <v>514</v>
      </c>
      <c r="R45" s="397">
        <v>31</v>
      </c>
      <c r="S45" s="399">
        <v>0</v>
      </c>
      <c r="T45" s="400">
        <v>74212</v>
      </c>
      <c r="U45" s="190"/>
    </row>
    <row r="46" spans="1:21" x14ac:dyDescent="0.25">
      <c r="A46" s="40">
        <v>38</v>
      </c>
      <c r="B46" s="40" t="s">
        <v>338</v>
      </c>
      <c r="C46" s="40">
        <v>3</v>
      </c>
      <c r="D46" s="40">
        <v>8</v>
      </c>
      <c r="E46" s="40">
        <v>1</v>
      </c>
      <c r="F46" s="40">
        <v>0</v>
      </c>
      <c r="G46" s="40">
        <v>3</v>
      </c>
      <c r="H46" s="40" t="s">
        <v>339</v>
      </c>
      <c r="I46" s="40">
        <v>3</v>
      </c>
      <c r="J46" s="401" t="s">
        <v>419</v>
      </c>
      <c r="K46" s="40">
        <v>29101</v>
      </c>
      <c r="L46" s="391">
        <v>2000</v>
      </c>
      <c r="M46" s="272" t="s">
        <v>139</v>
      </c>
      <c r="N46" s="40" t="str">
        <f t="shared" si="1"/>
        <v>2</v>
      </c>
      <c r="O46" s="40">
        <v>1</v>
      </c>
      <c r="P46" s="40">
        <v>1</v>
      </c>
      <c r="Q46" s="391" t="s">
        <v>514</v>
      </c>
      <c r="R46" s="40">
        <v>31</v>
      </c>
      <c r="S46" s="393">
        <v>0</v>
      </c>
      <c r="T46" s="392">
        <v>40762</v>
      </c>
      <c r="U46" s="190"/>
    </row>
    <row r="47" spans="1:21" x14ac:dyDescent="0.25">
      <c r="A47" s="40">
        <v>38</v>
      </c>
      <c r="B47" s="40" t="s">
        <v>338</v>
      </c>
      <c r="C47" s="40">
        <v>3</v>
      </c>
      <c r="D47" s="40">
        <v>8</v>
      </c>
      <c r="E47" s="40">
        <v>1</v>
      </c>
      <c r="F47" s="40">
        <v>0</v>
      </c>
      <c r="G47" s="40">
        <v>3</v>
      </c>
      <c r="H47" s="40" t="s">
        <v>339</v>
      </c>
      <c r="I47" s="40">
        <v>3</v>
      </c>
      <c r="J47" s="401" t="s">
        <v>419</v>
      </c>
      <c r="K47" s="40">
        <v>29101</v>
      </c>
      <c r="L47" s="391">
        <v>2000</v>
      </c>
      <c r="M47" s="272" t="s">
        <v>139</v>
      </c>
      <c r="N47" s="40" t="str">
        <f t="shared" si="1"/>
        <v>2</v>
      </c>
      <c r="O47" s="40">
        <v>1</v>
      </c>
      <c r="P47" s="40">
        <v>4</v>
      </c>
      <c r="Q47" s="391" t="s">
        <v>515</v>
      </c>
      <c r="R47" s="40">
        <v>31</v>
      </c>
      <c r="S47" s="393">
        <v>0</v>
      </c>
      <c r="T47" s="392">
        <v>43900</v>
      </c>
      <c r="U47" s="190"/>
    </row>
    <row r="48" spans="1:21" x14ac:dyDescent="0.25">
      <c r="A48" s="40">
        <v>38</v>
      </c>
      <c r="B48" s="40" t="s">
        <v>338</v>
      </c>
      <c r="C48" s="40">
        <v>3</v>
      </c>
      <c r="D48" s="40">
        <v>8</v>
      </c>
      <c r="E48" s="40">
        <v>1</v>
      </c>
      <c r="F48" s="40">
        <v>0</v>
      </c>
      <c r="G48" s="40">
        <v>3</v>
      </c>
      <c r="H48" s="40" t="s">
        <v>339</v>
      </c>
      <c r="I48" s="40">
        <v>3</v>
      </c>
      <c r="J48" s="401" t="s">
        <v>419</v>
      </c>
      <c r="K48" s="397">
        <v>29201</v>
      </c>
      <c r="L48" s="397">
        <v>2000</v>
      </c>
      <c r="M48" s="398" t="s">
        <v>200</v>
      </c>
      <c r="N48" s="397" t="str">
        <f t="shared" si="1"/>
        <v>2</v>
      </c>
      <c r="O48" s="397">
        <v>1</v>
      </c>
      <c r="P48" s="397">
        <v>1</v>
      </c>
      <c r="Q48" s="397" t="s">
        <v>514</v>
      </c>
      <c r="R48" s="397">
        <v>31</v>
      </c>
      <c r="S48" s="399">
        <v>0</v>
      </c>
      <c r="T48" s="400">
        <v>46194</v>
      </c>
      <c r="U48" s="190"/>
    </row>
    <row r="49" spans="1:22" ht="30" x14ac:dyDescent="0.25">
      <c r="A49" s="40">
        <v>38</v>
      </c>
      <c r="B49" s="40" t="s">
        <v>338</v>
      </c>
      <c r="C49" s="40">
        <v>3</v>
      </c>
      <c r="D49" s="40">
        <v>8</v>
      </c>
      <c r="E49" s="40">
        <v>1</v>
      </c>
      <c r="F49" s="40">
        <v>0</v>
      </c>
      <c r="G49" s="40">
        <v>3</v>
      </c>
      <c r="H49" s="40" t="s">
        <v>339</v>
      </c>
      <c r="I49" s="40">
        <v>3</v>
      </c>
      <c r="J49" s="401" t="s">
        <v>419</v>
      </c>
      <c r="K49" s="40">
        <v>29301</v>
      </c>
      <c r="L49" s="391">
        <v>2000</v>
      </c>
      <c r="M49" s="272" t="s">
        <v>535</v>
      </c>
      <c r="N49" s="40" t="str">
        <f t="shared" si="1"/>
        <v>2</v>
      </c>
      <c r="O49" s="40">
        <v>1</v>
      </c>
      <c r="P49" s="40">
        <v>1</v>
      </c>
      <c r="Q49" s="391" t="s">
        <v>514</v>
      </c>
      <c r="R49" s="40">
        <v>31</v>
      </c>
      <c r="S49" s="393">
        <v>0</v>
      </c>
      <c r="T49" s="392">
        <v>18333</v>
      </c>
      <c r="U49" s="190"/>
    </row>
    <row r="50" spans="1:22" ht="30" x14ac:dyDescent="0.25">
      <c r="A50" s="40">
        <v>38</v>
      </c>
      <c r="B50" s="40" t="s">
        <v>338</v>
      </c>
      <c r="C50" s="40">
        <v>3</v>
      </c>
      <c r="D50" s="40">
        <v>8</v>
      </c>
      <c r="E50" s="40">
        <v>1</v>
      </c>
      <c r="F50" s="40">
        <v>0</v>
      </c>
      <c r="G50" s="40">
        <v>3</v>
      </c>
      <c r="H50" s="40" t="s">
        <v>339</v>
      </c>
      <c r="I50" s="40">
        <v>3</v>
      </c>
      <c r="J50" s="401" t="s">
        <v>419</v>
      </c>
      <c r="K50" s="397">
        <v>29401</v>
      </c>
      <c r="L50" s="397">
        <v>2000</v>
      </c>
      <c r="M50" s="398" t="s">
        <v>536</v>
      </c>
      <c r="N50" s="397" t="str">
        <f t="shared" si="1"/>
        <v>2</v>
      </c>
      <c r="O50" s="397">
        <v>1</v>
      </c>
      <c r="P50" s="397">
        <v>1</v>
      </c>
      <c r="Q50" s="397" t="s">
        <v>514</v>
      </c>
      <c r="R50" s="397">
        <v>31</v>
      </c>
      <c r="S50" s="399">
        <v>0</v>
      </c>
      <c r="T50" s="400">
        <v>48899</v>
      </c>
      <c r="U50" s="190"/>
    </row>
    <row r="51" spans="1:22" ht="30" x14ac:dyDescent="0.25">
      <c r="A51" s="40">
        <v>38</v>
      </c>
      <c r="B51" s="40" t="s">
        <v>338</v>
      </c>
      <c r="C51" s="40">
        <v>3</v>
      </c>
      <c r="D51" s="40">
        <v>8</v>
      </c>
      <c r="E51" s="40">
        <v>1</v>
      </c>
      <c r="F51" s="40">
        <v>0</v>
      </c>
      <c r="G51" s="40">
        <v>3</v>
      </c>
      <c r="H51" s="40" t="s">
        <v>339</v>
      </c>
      <c r="I51" s="40">
        <v>3</v>
      </c>
      <c r="J51" s="401" t="s">
        <v>419</v>
      </c>
      <c r="K51" s="40">
        <v>29501</v>
      </c>
      <c r="L51" s="391">
        <v>2000</v>
      </c>
      <c r="M51" s="272" t="s">
        <v>537</v>
      </c>
      <c r="N51" s="40" t="str">
        <f t="shared" si="1"/>
        <v>2</v>
      </c>
      <c r="O51" s="40">
        <v>1</v>
      </c>
      <c r="P51" s="40">
        <v>1</v>
      </c>
      <c r="Q51" s="391" t="s">
        <v>514</v>
      </c>
      <c r="R51" s="40">
        <v>31</v>
      </c>
      <c r="S51" s="393">
        <v>0</v>
      </c>
      <c r="T51" s="392">
        <v>125514</v>
      </c>
      <c r="U51" s="190"/>
    </row>
    <row r="52" spans="1:22" ht="30" x14ac:dyDescent="0.25">
      <c r="A52" s="40">
        <v>38</v>
      </c>
      <c r="B52" s="40" t="s">
        <v>338</v>
      </c>
      <c r="C52" s="40">
        <v>3</v>
      </c>
      <c r="D52" s="40">
        <v>8</v>
      </c>
      <c r="E52" s="40">
        <v>1</v>
      </c>
      <c r="F52" s="40">
        <v>0</v>
      </c>
      <c r="G52" s="40">
        <v>2</v>
      </c>
      <c r="H52" s="40" t="s">
        <v>341</v>
      </c>
      <c r="I52" s="40">
        <v>1</v>
      </c>
      <c r="J52" s="401" t="s">
        <v>419</v>
      </c>
      <c r="K52" s="40">
        <v>29501</v>
      </c>
      <c r="L52" s="391">
        <v>2000</v>
      </c>
      <c r="M52" s="272" t="s">
        <v>537</v>
      </c>
      <c r="N52" s="40" t="str">
        <f t="shared" si="1"/>
        <v>2</v>
      </c>
      <c r="O52" s="40">
        <v>1</v>
      </c>
      <c r="P52" s="40">
        <v>4</v>
      </c>
      <c r="Q52" s="391" t="s">
        <v>515</v>
      </c>
      <c r="R52" s="40">
        <v>31</v>
      </c>
      <c r="S52" s="393">
        <v>0</v>
      </c>
      <c r="T52" s="392">
        <v>5700</v>
      </c>
      <c r="U52" s="190"/>
    </row>
    <row r="53" spans="1:22" ht="30" x14ac:dyDescent="0.25">
      <c r="A53" s="40">
        <v>38</v>
      </c>
      <c r="B53" s="40" t="s">
        <v>338</v>
      </c>
      <c r="C53" s="40">
        <v>3</v>
      </c>
      <c r="D53" s="40">
        <v>8</v>
      </c>
      <c r="E53" s="40">
        <v>1</v>
      </c>
      <c r="F53" s="40">
        <v>0</v>
      </c>
      <c r="G53" s="40">
        <v>3</v>
      </c>
      <c r="H53" s="40" t="s">
        <v>339</v>
      </c>
      <c r="I53" s="40">
        <v>3</v>
      </c>
      <c r="J53" s="401" t="s">
        <v>419</v>
      </c>
      <c r="K53" s="40">
        <v>29501</v>
      </c>
      <c r="L53" s="391">
        <v>2000</v>
      </c>
      <c r="M53" s="272" t="s">
        <v>537</v>
      </c>
      <c r="N53" s="40" t="str">
        <f t="shared" si="1"/>
        <v>2</v>
      </c>
      <c r="O53" s="40">
        <v>1</v>
      </c>
      <c r="P53" s="40">
        <v>4</v>
      </c>
      <c r="Q53" s="391" t="s">
        <v>515</v>
      </c>
      <c r="R53" s="40">
        <v>31</v>
      </c>
      <c r="S53" s="393">
        <v>0</v>
      </c>
      <c r="T53" s="392">
        <v>208000</v>
      </c>
      <c r="U53" s="190"/>
    </row>
    <row r="54" spans="1:22" ht="30" x14ac:dyDescent="0.25">
      <c r="A54" s="40">
        <v>38</v>
      </c>
      <c r="B54" s="40" t="s">
        <v>338</v>
      </c>
      <c r="C54" s="40">
        <v>3</v>
      </c>
      <c r="D54" s="40">
        <v>8</v>
      </c>
      <c r="E54" s="40">
        <v>1</v>
      </c>
      <c r="F54" s="40">
        <v>0</v>
      </c>
      <c r="G54" s="40">
        <v>3</v>
      </c>
      <c r="H54" s="40" t="s">
        <v>339</v>
      </c>
      <c r="I54" s="40">
        <v>3</v>
      </c>
      <c r="J54" s="401" t="s">
        <v>419</v>
      </c>
      <c r="K54" s="397">
        <v>29601</v>
      </c>
      <c r="L54" s="397">
        <v>2000</v>
      </c>
      <c r="M54" s="398" t="s">
        <v>538</v>
      </c>
      <c r="N54" s="397" t="str">
        <f t="shared" si="1"/>
        <v>2</v>
      </c>
      <c r="O54" s="397">
        <v>1</v>
      </c>
      <c r="P54" s="397">
        <v>1</v>
      </c>
      <c r="Q54" s="397" t="s">
        <v>514</v>
      </c>
      <c r="R54" s="397">
        <v>31</v>
      </c>
      <c r="S54" s="399">
        <v>0</v>
      </c>
      <c r="T54" s="400">
        <v>70677</v>
      </c>
      <c r="U54" s="190"/>
    </row>
    <row r="55" spans="1:22" ht="30.75" thickBot="1" x14ac:dyDescent="0.3">
      <c r="A55" s="40">
        <v>38</v>
      </c>
      <c r="B55" s="40" t="s">
        <v>338</v>
      </c>
      <c r="C55" s="40">
        <v>3</v>
      </c>
      <c r="D55" s="40">
        <v>8</v>
      </c>
      <c r="E55" s="40">
        <v>1</v>
      </c>
      <c r="F55" s="40">
        <v>0</v>
      </c>
      <c r="G55" s="40">
        <v>3</v>
      </c>
      <c r="H55" s="40" t="s">
        <v>339</v>
      </c>
      <c r="I55" s="40">
        <v>3</v>
      </c>
      <c r="J55" s="401" t="s">
        <v>419</v>
      </c>
      <c r="K55" s="40">
        <v>29801</v>
      </c>
      <c r="L55" s="391">
        <v>2000</v>
      </c>
      <c r="M55" s="272" t="s">
        <v>539</v>
      </c>
      <c r="N55" s="40" t="str">
        <f t="shared" si="1"/>
        <v>2</v>
      </c>
      <c r="O55" s="40">
        <v>1</v>
      </c>
      <c r="P55" s="40">
        <v>1</v>
      </c>
      <c r="Q55" s="391" t="s">
        <v>514</v>
      </c>
      <c r="R55" s="40">
        <v>31</v>
      </c>
      <c r="S55" s="393">
        <v>0</v>
      </c>
      <c r="T55" s="392">
        <v>47413</v>
      </c>
      <c r="U55" s="190"/>
    </row>
    <row r="56" spans="1:22" ht="30.75" thickBot="1" x14ac:dyDescent="0.3">
      <c r="A56" s="40">
        <v>38</v>
      </c>
      <c r="B56" s="40" t="s">
        <v>338</v>
      </c>
      <c r="C56" s="40">
        <v>3</v>
      </c>
      <c r="D56" s="40">
        <v>8</v>
      </c>
      <c r="E56" s="40">
        <v>1</v>
      </c>
      <c r="F56" s="40">
        <v>0</v>
      </c>
      <c r="G56" s="40">
        <v>3</v>
      </c>
      <c r="H56" s="40" t="s">
        <v>339</v>
      </c>
      <c r="I56" s="40">
        <v>3</v>
      </c>
      <c r="J56" s="402" t="s">
        <v>419</v>
      </c>
      <c r="K56" s="403">
        <v>29901</v>
      </c>
      <c r="L56" s="403">
        <v>2000</v>
      </c>
      <c r="M56" s="404" t="s">
        <v>540</v>
      </c>
      <c r="N56" s="403" t="str">
        <f t="shared" si="1"/>
        <v>2</v>
      </c>
      <c r="O56" s="403">
        <v>1</v>
      </c>
      <c r="P56" s="403">
        <v>1</v>
      </c>
      <c r="Q56" s="403" t="s">
        <v>514</v>
      </c>
      <c r="R56" s="403">
        <v>31</v>
      </c>
      <c r="S56" s="405">
        <v>0</v>
      </c>
      <c r="T56" s="406">
        <v>14566</v>
      </c>
      <c r="U56" s="407"/>
      <c r="V56" s="408">
        <f>SUM(T2:T56)</f>
        <v>10542012</v>
      </c>
    </row>
    <row r="57" spans="1:22" x14ac:dyDescent="0.25">
      <c r="A57" s="40">
        <v>38</v>
      </c>
      <c r="B57" s="40" t="s">
        <v>338</v>
      </c>
      <c r="C57" s="40">
        <v>3</v>
      </c>
      <c r="D57" s="40">
        <v>8</v>
      </c>
      <c r="E57" s="40">
        <v>1</v>
      </c>
      <c r="F57" s="40">
        <v>0</v>
      </c>
      <c r="G57" s="40">
        <v>3</v>
      </c>
      <c r="H57" s="40" t="s">
        <v>339</v>
      </c>
      <c r="I57" s="40">
        <v>3</v>
      </c>
      <c r="J57" s="401" t="s">
        <v>419</v>
      </c>
      <c r="K57" s="40">
        <v>31101</v>
      </c>
      <c r="L57" s="391">
        <v>3000</v>
      </c>
      <c r="M57" s="272" t="s">
        <v>13</v>
      </c>
      <c r="N57" s="40" t="str">
        <f t="shared" si="1"/>
        <v>3</v>
      </c>
      <c r="O57" s="40">
        <v>1</v>
      </c>
      <c r="P57" s="40">
        <v>4</v>
      </c>
      <c r="Q57" s="391" t="s">
        <v>515</v>
      </c>
      <c r="R57" s="40">
        <v>31</v>
      </c>
      <c r="S57" s="393">
        <v>0</v>
      </c>
      <c r="T57" s="392">
        <v>4852537</v>
      </c>
      <c r="U57" s="190"/>
    </row>
    <row r="58" spans="1:22" x14ac:dyDescent="0.25">
      <c r="A58" s="40">
        <v>38</v>
      </c>
      <c r="B58" s="40" t="s">
        <v>338</v>
      </c>
      <c r="C58" s="40">
        <v>3</v>
      </c>
      <c r="D58" s="40">
        <v>8</v>
      </c>
      <c r="E58" s="40">
        <v>1</v>
      </c>
      <c r="F58" s="40">
        <v>0</v>
      </c>
      <c r="G58" s="40">
        <v>3</v>
      </c>
      <c r="H58" s="40" t="s">
        <v>339</v>
      </c>
      <c r="I58" s="40">
        <v>3</v>
      </c>
      <c r="J58" s="401" t="s">
        <v>419</v>
      </c>
      <c r="K58" s="40">
        <v>31101</v>
      </c>
      <c r="L58" s="391">
        <v>3000</v>
      </c>
      <c r="M58" s="272" t="s">
        <v>13</v>
      </c>
      <c r="N58" s="40" t="str">
        <f t="shared" si="1"/>
        <v>3</v>
      </c>
      <c r="O58" s="40">
        <v>1</v>
      </c>
      <c r="P58" s="40">
        <v>1</v>
      </c>
      <c r="Q58" s="391" t="s">
        <v>514</v>
      </c>
      <c r="R58" s="40">
        <v>31</v>
      </c>
      <c r="S58" s="393">
        <v>0</v>
      </c>
      <c r="T58" s="392">
        <v>4172351</v>
      </c>
      <c r="U58" s="190"/>
    </row>
    <row r="59" spans="1:22" x14ac:dyDescent="0.25">
      <c r="A59" s="40">
        <v>38</v>
      </c>
      <c r="B59" s="40" t="s">
        <v>338</v>
      </c>
      <c r="C59" s="40">
        <v>3</v>
      </c>
      <c r="D59" s="40">
        <v>8</v>
      </c>
      <c r="E59" s="40">
        <v>1</v>
      </c>
      <c r="F59" s="40">
        <v>0</v>
      </c>
      <c r="G59" s="40">
        <v>3</v>
      </c>
      <c r="H59" s="40" t="s">
        <v>339</v>
      </c>
      <c r="I59" s="40">
        <v>3</v>
      </c>
      <c r="J59" s="401" t="s">
        <v>419</v>
      </c>
      <c r="K59" s="397">
        <v>31201</v>
      </c>
      <c r="L59" s="397">
        <v>3000</v>
      </c>
      <c r="M59" s="398" t="s">
        <v>273</v>
      </c>
      <c r="N59" s="397" t="str">
        <f t="shared" si="1"/>
        <v>3</v>
      </c>
      <c r="O59" s="397">
        <v>1</v>
      </c>
      <c r="P59" s="397">
        <v>1</v>
      </c>
      <c r="Q59" s="397" t="s">
        <v>514</v>
      </c>
      <c r="R59" s="397">
        <v>31</v>
      </c>
      <c r="S59" s="399">
        <v>0</v>
      </c>
      <c r="T59" s="400">
        <v>21127</v>
      </c>
      <c r="U59" s="190"/>
    </row>
    <row r="60" spans="1:22" x14ac:dyDescent="0.25">
      <c r="A60" s="40">
        <v>38</v>
      </c>
      <c r="B60" s="40" t="s">
        <v>338</v>
      </c>
      <c r="C60" s="40">
        <v>3</v>
      </c>
      <c r="D60" s="40">
        <v>8</v>
      </c>
      <c r="E60" s="40">
        <v>1</v>
      </c>
      <c r="F60" s="40">
        <v>0</v>
      </c>
      <c r="G60" s="40">
        <v>3</v>
      </c>
      <c r="H60" s="40" t="s">
        <v>339</v>
      </c>
      <c r="I60" s="40">
        <v>3</v>
      </c>
      <c r="J60" s="401" t="s">
        <v>419</v>
      </c>
      <c r="K60" s="40">
        <v>31401</v>
      </c>
      <c r="L60" s="391">
        <v>3000</v>
      </c>
      <c r="M60" s="272" t="s">
        <v>12</v>
      </c>
      <c r="N60" s="40" t="str">
        <f t="shared" si="1"/>
        <v>3</v>
      </c>
      <c r="O60" s="40">
        <v>1</v>
      </c>
      <c r="P60" s="40">
        <v>4</v>
      </c>
      <c r="Q60" s="391" t="s">
        <v>515</v>
      </c>
      <c r="R60" s="40">
        <v>31</v>
      </c>
      <c r="S60" s="393">
        <v>0</v>
      </c>
      <c r="T60" s="392">
        <v>1224940</v>
      </c>
      <c r="U60" s="190"/>
    </row>
    <row r="61" spans="1:22" x14ac:dyDescent="0.25">
      <c r="A61" s="40">
        <v>38</v>
      </c>
      <c r="B61" s="40" t="s">
        <v>338</v>
      </c>
      <c r="C61" s="40">
        <v>3</v>
      </c>
      <c r="D61" s="40">
        <v>8</v>
      </c>
      <c r="E61" s="40">
        <v>1</v>
      </c>
      <c r="F61" s="40">
        <v>0</v>
      </c>
      <c r="G61" s="40">
        <v>3</v>
      </c>
      <c r="H61" s="40" t="s">
        <v>339</v>
      </c>
      <c r="I61" s="40">
        <v>3</v>
      </c>
      <c r="J61" s="401" t="s">
        <v>419</v>
      </c>
      <c r="K61" s="40">
        <v>31401</v>
      </c>
      <c r="L61" s="391">
        <v>3000</v>
      </c>
      <c r="M61" s="272" t="s">
        <v>12</v>
      </c>
      <c r="N61" s="40" t="str">
        <f t="shared" si="1"/>
        <v>3</v>
      </c>
      <c r="O61" s="40">
        <v>1</v>
      </c>
      <c r="P61" s="40">
        <v>1</v>
      </c>
      <c r="Q61" s="391" t="s">
        <v>514</v>
      </c>
      <c r="R61" s="40">
        <v>31</v>
      </c>
      <c r="S61" s="393">
        <v>0</v>
      </c>
      <c r="T61" s="392">
        <v>284478</v>
      </c>
      <c r="U61" s="190"/>
    </row>
    <row r="62" spans="1:22" x14ac:dyDescent="0.25">
      <c r="A62" s="40">
        <v>38</v>
      </c>
      <c r="B62" s="40" t="s">
        <v>338</v>
      </c>
      <c r="C62" s="40">
        <v>3</v>
      </c>
      <c r="D62" s="40">
        <v>8</v>
      </c>
      <c r="E62" s="40">
        <v>1</v>
      </c>
      <c r="F62" s="40">
        <v>0</v>
      </c>
      <c r="G62" s="40">
        <v>3</v>
      </c>
      <c r="H62" s="40" t="s">
        <v>339</v>
      </c>
      <c r="I62" s="40">
        <v>3</v>
      </c>
      <c r="J62" s="401" t="s">
        <v>419</v>
      </c>
      <c r="K62" s="397">
        <v>31601</v>
      </c>
      <c r="L62" s="397">
        <v>3000</v>
      </c>
      <c r="M62" s="398" t="s">
        <v>541</v>
      </c>
      <c r="N62" s="397" t="str">
        <f t="shared" si="1"/>
        <v>3</v>
      </c>
      <c r="O62" s="397">
        <v>1</v>
      </c>
      <c r="P62" s="397">
        <v>1</v>
      </c>
      <c r="Q62" s="397" t="s">
        <v>514</v>
      </c>
      <c r="R62" s="397">
        <v>31</v>
      </c>
      <c r="S62" s="399">
        <v>0</v>
      </c>
      <c r="T62" s="400">
        <v>27979</v>
      </c>
      <c r="U62" s="190"/>
    </row>
    <row r="63" spans="1:22" x14ac:dyDescent="0.25">
      <c r="A63" s="40">
        <v>38</v>
      </c>
      <c r="B63" s="40" t="s">
        <v>338</v>
      </c>
      <c r="C63" s="40">
        <v>3</v>
      </c>
      <c r="D63" s="40">
        <v>8</v>
      </c>
      <c r="E63" s="40">
        <v>1</v>
      </c>
      <c r="F63" s="40">
        <v>0</v>
      </c>
      <c r="G63" s="40">
        <v>3</v>
      </c>
      <c r="H63" s="40" t="s">
        <v>339</v>
      </c>
      <c r="I63" s="40">
        <v>3</v>
      </c>
      <c r="J63" s="401" t="s">
        <v>419</v>
      </c>
      <c r="K63" s="40">
        <v>31801</v>
      </c>
      <c r="L63" s="391">
        <v>3000</v>
      </c>
      <c r="M63" s="272" t="s">
        <v>542</v>
      </c>
      <c r="N63" s="40" t="str">
        <f t="shared" si="1"/>
        <v>3</v>
      </c>
      <c r="O63" s="40">
        <v>1</v>
      </c>
      <c r="P63" s="40">
        <v>1</v>
      </c>
      <c r="Q63" s="391" t="s">
        <v>514</v>
      </c>
      <c r="R63" s="40">
        <v>31</v>
      </c>
      <c r="S63" s="393">
        <v>0</v>
      </c>
      <c r="T63" s="392">
        <v>193881</v>
      </c>
      <c r="U63" s="190"/>
    </row>
    <row r="64" spans="1:22" x14ac:dyDescent="0.25">
      <c r="A64" s="40">
        <v>38</v>
      </c>
      <c r="B64" s="40" t="s">
        <v>338</v>
      </c>
      <c r="C64" s="40">
        <v>3</v>
      </c>
      <c r="D64" s="40">
        <v>8</v>
      </c>
      <c r="E64" s="40">
        <v>1</v>
      </c>
      <c r="F64" s="40">
        <v>0</v>
      </c>
      <c r="G64" s="40">
        <v>3</v>
      </c>
      <c r="H64" s="40" t="s">
        <v>339</v>
      </c>
      <c r="I64" s="40">
        <v>3</v>
      </c>
      <c r="J64" s="401" t="s">
        <v>419</v>
      </c>
      <c r="K64" s="40">
        <v>31801</v>
      </c>
      <c r="L64" s="391">
        <v>3000</v>
      </c>
      <c r="M64" s="272" t="s">
        <v>542</v>
      </c>
      <c r="N64" s="40" t="str">
        <f t="shared" si="1"/>
        <v>3</v>
      </c>
      <c r="O64" s="40">
        <v>1</v>
      </c>
      <c r="P64" s="40">
        <v>4</v>
      </c>
      <c r="Q64" s="391" t="s">
        <v>515</v>
      </c>
      <c r="R64" s="40">
        <v>31</v>
      </c>
      <c r="S64" s="393">
        <v>0</v>
      </c>
      <c r="T64" s="392">
        <v>10000</v>
      </c>
      <c r="U64" s="190"/>
    </row>
    <row r="65" spans="1:21" x14ac:dyDescent="0.25">
      <c r="A65" s="40">
        <v>38</v>
      </c>
      <c r="B65" s="40" t="s">
        <v>338</v>
      </c>
      <c r="C65" s="40">
        <v>3</v>
      </c>
      <c r="D65" s="40">
        <v>8</v>
      </c>
      <c r="E65" s="40">
        <v>1</v>
      </c>
      <c r="F65" s="40">
        <v>0</v>
      </c>
      <c r="G65" s="40">
        <v>3</v>
      </c>
      <c r="H65" s="40" t="s">
        <v>339</v>
      </c>
      <c r="I65" s="40">
        <v>3</v>
      </c>
      <c r="J65" s="401" t="s">
        <v>419</v>
      </c>
      <c r="K65" s="397">
        <v>32201</v>
      </c>
      <c r="L65" s="397">
        <v>3000</v>
      </c>
      <c r="M65" s="398" t="s">
        <v>543</v>
      </c>
      <c r="N65" s="397" t="str">
        <f t="shared" si="1"/>
        <v>3</v>
      </c>
      <c r="O65" s="397">
        <v>1</v>
      </c>
      <c r="P65" s="397">
        <v>1</v>
      </c>
      <c r="Q65" s="397" t="s">
        <v>514</v>
      </c>
      <c r="R65" s="397">
        <v>31</v>
      </c>
      <c r="S65" s="399">
        <v>0</v>
      </c>
      <c r="T65" s="400">
        <v>20614</v>
      </c>
      <c r="U65" s="190"/>
    </row>
    <row r="66" spans="1:21" x14ac:dyDescent="0.25">
      <c r="A66" s="40">
        <v>38</v>
      </c>
      <c r="B66" s="40" t="s">
        <v>338</v>
      </c>
      <c r="C66" s="40">
        <v>3</v>
      </c>
      <c r="D66" s="40">
        <v>8</v>
      </c>
      <c r="E66" s="40">
        <v>1</v>
      </c>
      <c r="F66" s="40">
        <v>0</v>
      </c>
      <c r="G66" s="40">
        <v>3</v>
      </c>
      <c r="H66" s="40" t="s">
        <v>339</v>
      </c>
      <c r="I66" s="40">
        <v>3</v>
      </c>
      <c r="J66" s="401" t="s">
        <v>419</v>
      </c>
      <c r="K66" s="40">
        <v>32301</v>
      </c>
      <c r="L66" s="391">
        <v>3000</v>
      </c>
      <c r="M66" s="272" t="s">
        <v>544</v>
      </c>
      <c r="N66" s="40" t="str">
        <f t="shared" si="1"/>
        <v>3</v>
      </c>
      <c r="O66" s="40">
        <v>1</v>
      </c>
      <c r="P66" s="40">
        <v>1</v>
      </c>
      <c r="Q66" s="391" t="s">
        <v>514</v>
      </c>
      <c r="R66" s="40">
        <v>31</v>
      </c>
      <c r="S66" s="393">
        <v>0</v>
      </c>
      <c r="T66" s="392">
        <v>3189717</v>
      </c>
      <c r="U66" s="190"/>
    </row>
    <row r="67" spans="1:21" x14ac:dyDescent="0.25">
      <c r="A67" s="40">
        <v>38</v>
      </c>
      <c r="B67" s="40" t="s">
        <v>338</v>
      </c>
      <c r="C67" s="40">
        <v>3</v>
      </c>
      <c r="D67" s="40">
        <v>8</v>
      </c>
      <c r="E67" s="40">
        <v>1</v>
      </c>
      <c r="F67" s="40">
        <v>0</v>
      </c>
      <c r="G67" s="40">
        <v>3</v>
      </c>
      <c r="H67" s="40" t="s">
        <v>339</v>
      </c>
      <c r="I67" s="40">
        <v>3</v>
      </c>
      <c r="J67" s="40" t="s">
        <v>576</v>
      </c>
      <c r="K67" s="397">
        <v>32302</v>
      </c>
      <c r="L67" s="397">
        <v>3000</v>
      </c>
      <c r="M67" s="398" t="s">
        <v>545</v>
      </c>
      <c r="N67" s="397" t="str">
        <f t="shared" si="1"/>
        <v>3</v>
      </c>
      <c r="O67" s="397">
        <v>1</v>
      </c>
      <c r="P67" s="397">
        <v>1</v>
      </c>
      <c r="Q67" s="397" t="s">
        <v>514</v>
      </c>
      <c r="R67" s="397">
        <v>31</v>
      </c>
      <c r="S67" s="399">
        <v>0</v>
      </c>
      <c r="T67" s="400">
        <v>41229</v>
      </c>
      <c r="U67" s="190"/>
    </row>
    <row r="68" spans="1:21" ht="30" x14ac:dyDescent="0.25">
      <c r="A68" s="40">
        <v>38</v>
      </c>
      <c r="B68" s="40" t="s">
        <v>338</v>
      </c>
      <c r="C68" s="40">
        <v>3</v>
      </c>
      <c r="D68" s="40">
        <v>8</v>
      </c>
      <c r="E68" s="40">
        <v>1</v>
      </c>
      <c r="F68" s="40">
        <v>0</v>
      </c>
      <c r="G68" s="40">
        <v>3</v>
      </c>
      <c r="H68" s="40" t="s">
        <v>339</v>
      </c>
      <c r="I68" s="40">
        <v>3</v>
      </c>
      <c r="J68" s="40" t="s">
        <v>576</v>
      </c>
      <c r="K68" s="40">
        <v>32401</v>
      </c>
      <c r="L68" s="391">
        <v>3000</v>
      </c>
      <c r="M68" s="272" t="s">
        <v>546</v>
      </c>
      <c r="N68" s="40" t="str">
        <f t="shared" si="1"/>
        <v>3</v>
      </c>
      <c r="O68" s="40">
        <v>1</v>
      </c>
      <c r="P68" s="40">
        <v>1</v>
      </c>
      <c r="Q68" s="391" t="s">
        <v>514</v>
      </c>
      <c r="R68" s="40">
        <v>31</v>
      </c>
      <c r="S68" s="393">
        <v>0</v>
      </c>
      <c r="T68" s="392">
        <v>82458</v>
      </c>
      <c r="U68" s="190"/>
    </row>
    <row r="69" spans="1:21" ht="45" x14ac:dyDescent="0.25">
      <c r="A69" s="40">
        <v>38</v>
      </c>
      <c r="B69" s="40" t="s">
        <v>338</v>
      </c>
      <c r="C69" s="40">
        <v>3</v>
      </c>
      <c r="D69" s="40">
        <v>8</v>
      </c>
      <c r="E69" s="40">
        <v>1</v>
      </c>
      <c r="F69" s="40">
        <v>0</v>
      </c>
      <c r="G69" s="40">
        <v>3</v>
      </c>
      <c r="H69" s="40" t="s">
        <v>339</v>
      </c>
      <c r="I69" s="40">
        <v>3</v>
      </c>
      <c r="J69" s="40" t="s">
        <v>576</v>
      </c>
      <c r="K69" s="397">
        <v>32502</v>
      </c>
      <c r="L69" s="397">
        <v>3000</v>
      </c>
      <c r="M69" s="398" t="s">
        <v>547</v>
      </c>
      <c r="N69" s="397" t="str">
        <f t="shared" si="1"/>
        <v>3</v>
      </c>
      <c r="O69" s="397">
        <v>1</v>
      </c>
      <c r="P69" s="397">
        <v>1</v>
      </c>
      <c r="Q69" s="397" t="s">
        <v>514</v>
      </c>
      <c r="R69" s="397">
        <v>31</v>
      </c>
      <c r="S69" s="399">
        <v>0</v>
      </c>
      <c r="T69" s="400">
        <v>460924</v>
      </c>
      <c r="U69" s="190"/>
    </row>
    <row r="70" spans="1:21" ht="45" x14ac:dyDescent="0.25">
      <c r="A70" s="40">
        <v>38</v>
      </c>
      <c r="B70" s="40" t="s">
        <v>338</v>
      </c>
      <c r="C70" s="40">
        <v>3</v>
      </c>
      <c r="D70" s="40">
        <v>8</v>
      </c>
      <c r="E70" s="40">
        <v>1</v>
      </c>
      <c r="F70" s="40">
        <v>0</v>
      </c>
      <c r="G70" s="40">
        <v>3</v>
      </c>
      <c r="H70" s="40" t="s">
        <v>339</v>
      </c>
      <c r="I70" s="40">
        <v>3</v>
      </c>
      <c r="J70" s="40" t="s">
        <v>576</v>
      </c>
      <c r="K70" s="40">
        <v>32503</v>
      </c>
      <c r="L70" s="391">
        <v>3000</v>
      </c>
      <c r="M70" s="272" t="s">
        <v>548</v>
      </c>
      <c r="N70" s="40" t="str">
        <f t="shared" si="1"/>
        <v>3</v>
      </c>
      <c r="O70" s="40">
        <v>1</v>
      </c>
      <c r="P70" s="40">
        <v>1</v>
      </c>
      <c r="Q70" s="391" t="s">
        <v>514</v>
      </c>
      <c r="R70" s="40">
        <v>31</v>
      </c>
      <c r="S70" s="393">
        <v>0</v>
      </c>
      <c r="T70" s="392">
        <v>30922</v>
      </c>
      <c r="U70" s="190"/>
    </row>
    <row r="71" spans="1:21" x14ac:dyDescent="0.25">
      <c r="A71" s="40">
        <v>38</v>
      </c>
      <c r="B71" s="40" t="s">
        <v>338</v>
      </c>
      <c r="C71" s="40">
        <v>3</v>
      </c>
      <c r="D71" s="40">
        <v>8</v>
      </c>
      <c r="E71" s="40">
        <v>1</v>
      </c>
      <c r="F71" s="40">
        <v>0</v>
      </c>
      <c r="G71" s="40">
        <v>2</v>
      </c>
      <c r="H71" s="40" t="s">
        <v>341</v>
      </c>
      <c r="I71" s="40">
        <v>1</v>
      </c>
      <c r="J71" s="40" t="s">
        <v>576</v>
      </c>
      <c r="K71" s="397">
        <v>32601</v>
      </c>
      <c r="L71" s="397">
        <v>3000</v>
      </c>
      <c r="M71" s="398" t="s">
        <v>14</v>
      </c>
      <c r="N71" s="397" t="str">
        <f t="shared" si="1"/>
        <v>3</v>
      </c>
      <c r="O71" s="397">
        <v>1</v>
      </c>
      <c r="P71" s="397">
        <v>4</v>
      </c>
      <c r="Q71" s="397" t="s">
        <v>515</v>
      </c>
      <c r="R71" s="397">
        <v>31</v>
      </c>
      <c r="S71" s="399">
        <v>0</v>
      </c>
      <c r="T71" s="400">
        <v>30300</v>
      </c>
      <c r="U71" s="190"/>
    </row>
    <row r="72" spans="1:21" x14ac:dyDescent="0.25">
      <c r="A72" s="40">
        <v>38</v>
      </c>
      <c r="B72" s="40" t="s">
        <v>338</v>
      </c>
      <c r="C72" s="40">
        <v>3</v>
      </c>
      <c r="D72" s="40">
        <v>8</v>
      </c>
      <c r="E72" s="40">
        <v>1</v>
      </c>
      <c r="F72" s="40">
        <v>0</v>
      </c>
      <c r="G72" s="40">
        <v>3</v>
      </c>
      <c r="H72" s="40" t="s">
        <v>339</v>
      </c>
      <c r="I72" s="40">
        <v>3</v>
      </c>
      <c r="J72" s="40" t="s">
        <v>576</v>
      </c>
      <c r="K72" s="397">
        <v>32601</v>
      </c>
      <c r="L72" s="397">
        <v>3000</v>
      </c>
      <c r="M72" s="398" t="s">
        <v>14</v>
      </c>
      <c r="N72" s="397" t="str">
        <f t="shared" si="1"/>
        <v>3</v>
      </c>
      <c r="O72" s="397">
        <v>1</v>
      </c>
      <c r="P72" s="397">
        <v>1</v>
      </c>
      <c r="Q72" s="397" t="s">
        <v>514</v>
      </c>
      <c r="R72" s="397">
        <v>31</v>
      </c>
      <c r="S72" s="399">
        <v>0</v>
      </c>
      <c r="T72" s="400">
        <v>61843</v>
      </c>
      <c r="U72" s="190"/>
    </row>
    <row r="73" spans="1:21" x14ac:dyDescent="0.25">
      <c r="A73" s="40">
        <v>38</v>
      </c>
      <c r="B73" s="40" t="s">
        <v>338</v>
      </c>
      <c r="C73" s="40">
        <v>3</v>
      </c>
      <c r="D73" s="40">
        <v>8</v>
      </c>
      <c r="E73" s="40">
        <v>1</v>
      </c>
      <c r="F73" s="40">
        <v>0</v>
      </c>
      <c r="G73" s="40">
        <v>3</v>
      </c>
      <c r="H73" s="40" t="s">
        <v>339</v>
      </c>
      <c r="I73" s="40">
        <v>3</v>
      </c>
      <c r="J73" s="40" t="s">
        <v>576</v>
      </c>
      <c r="K73" s="397">
        <v>32601</v>
      </c>
      <c r="L73" s="397">
        <v>3000</v>
      </c>
      <c r="M73" s="398" t="s">
        <v>14</v>
      </c>
      <c r="N73" s="397" t="str">
        <f t="shared" si="1"/>
        <v>3</v>
      </c>
      <c r="O73" s="397">
        <v>1</v>
      </c>
      <c r="P73" s="397">
        <v>4</v>
      </c>
      <c r="Q73" s="397" t="s">
        <v>515</v>
      </c>
      <c r="R73" s="397">
        <v>31</v>
      </c>
      <c r="S73" s="399">
        <v>0</v>
      </c>
      <c r="T73" s="400">
        <v>76900</v>
      </c>
      <c r="U73" s="190"/>
    </row>
    <row r="74" spans="1:21" x14ac:dyDescent="0.25">
      <c r="A74" s="40">
        <v>38</v>
      </c>
      <c r="B74" s="40" t="s">
        <v>338</v>
      </c>
      <c r="C74" s="40">
        <v>3</v>
      </c>
      <c r="D74" s="40">
        <v>8</v>
      </c>
      <c r="E74" s="40">
        <v>1</v>
      </c>
      <c r="F74" s="40">
        <v>0</v>
      </c>
      <c r="G74" s="40">
        <v>3</v>
      </c>
      <c r="H74" s="40" t="s">
        <v>339</v>
      </c>
      <c r="I74" s="40">
        <v>3</v>
      </c>
      <c r="J74" s="40" t="s">
        <v>576</v>
      </c>
      <c r="K74" s="40">
        <v>32701</v>
      </c>
      <c r="L74" s="391">
        <v>3000</v>
      </c>
      <c r="M74" s="272" t="s">
        <v>549</v>
      </c>
      <c r="N74" s="40" t="str">
        <f t="shared" si="1"/>
        <v>3</v>
      </c>
      <c r="O74" s="40">
        <v>1</v>
      </c>
      <c r="P74" s="40">
        <v>4</v>
      </c>
      <c r="Q74" s="391" t="s">
        <v>515</v>
      </c>
      <c r="R74" s="40">
        <v>31</v>
      </c>
      <c r="S74" s="393">
        <v>0</v>
      </c>
      <c r="T74" s="392">
        <v>1500000</v>
      </c>
      <c r="U74" s="190"/>
    </row>
    <row r="75" spans="1:21" x14ac:dyDescent="0.25">
      <c r="A75" s="40">
        <v>38</v>
      </c>
      <c r="B75" s="40" t="s">
        <v>338</v>
      </c>
      <c r="C75" s="40">
        <v>3</v>
      </c>
      <c r="D75" s="40">
        <v>8</v>
      </c>
      <c r="E75" s="40">
        <v>1</v>
      </c>
      <c r="F75" s="40">
        <v>0</v>
      </c>
      <c r="G75" s="40">
        <v>3</v>
      </c>
      <c r="H75" s="40" t="s">
        <v>339</v>
      </c>
      <c r="I75" s="40">
        <v>3</v>
      </c>
      <c r="J75" s="40" t="s">
        <v>576</v>
      </c>
      <c r="K75" s="40">
        <v>32701</v>
      </c>
      <c r="L75" s="391">
        <v>3000</v>
      </c>
      <c r="M75" s="272" t="s">
        <v>549</v>
      </c>
      <c r="N75" s="40" t="str">
        <f t="shared" si="1"/>
        <v>3</v>
      </c>
      <c r="O75" s="40">
        <v>1</v>
      </c>
      <c r="P75" s="40">
        <v>1</v>
      </c>
      <c r="Q75" s="391" t="s">
        <v>514</v>
      </c>
      <c r="R75" s="40">
        <v>31</v>
      </c>
      <c r="S75" s="393">
        <v>0</v>
      </c>
      <c r="T75" s="392">
        <v>1252478</v>
      </c>
      <c r="U75" s="190"/>
    </row>
    <row r="76" spans="1:21" x14ac:dyDescent="0.25">
      <c r="A76" s="40">
        <v>38</v>
      </c>
      <c r="B76" s="40" t="s">
        <v>338</v>
      </c>
      <c r="C76" s="40">
        <v>3</v>
      </c>
      <c r="D76" s="40">
        <v>8</v>
      </c>
      <c r="E76" s="40">
        <v>1</v>
      </c>
      <c r="F76" s="40">
        <v>0</v>
      </c>
      <c r="G76" s="40">
        <v>3</v>
      </c>
      <c r="H76" s="40" t="s">
        <v>339</v>
      </c>
      <c r="I76" s="40">
        <v>3</v>
      </c>
      <c r="J76" s="40" t="s">
        <v>576</v>
      </c>
      <c r="K76" s="397">
        <v>33104</v>
      </c>
      <c r="L76" s="397">
        <v>3000</v>
      </c>
      <c r="M76" s="398" t="s">
        <v>550</v>
      </c>
      <c r="N76" s="397" t="str">
        <f t="shared" si="1"/>
        <v>3</v>
      </c>
      <c r="O76" s="397">
        <v>1</v>
      </c>
      <c r="P76" s="397">
        <v>1</v>
      </c>
      <c r="Q76" s="397" t="s">
        <v>514</v>
      </c>
      <c r="R76" s="397">
        <v>31</v>
      </c>
      <c r="S76" s="399">
        <v>0</v>
      </c>
      <c r="T76" s="400">
        <v>386520</v>
      </c>
      <c r="U76" s="190"/>
    </row>
    <row r="77" spans="1:21" x14ac:dyDescent="0.25">
      <c r="A77" s="40">
        <v>38</v>
      </c>
      <c r="B77" s="40" t="s">
        <v>338</v>
      </c>
      <c r="C77" s="40">
        <v>3</v>
      </c>
      <c r="D77" s="40">
        <v>8</v>
      </c>
      <c r="E77" s="40">
        <v>1</v>
      </c>
      <c r="F77" s="40">
        <v>0</v>
      </c>
      <c r="G77" s="40">
        <v>3</v>
      </c>
      <c r="H77" s="40" t="s">
        <v>339</v>
      </c>
      <c r="I77" s="40">
        <v>3</v>
      </c>
      <c r="J77" s="40" t="s">
        <v>576</v>
      </c>
      <c r="K77" s="397">
        <v>33104</v>
      </c>
      <c r="L77" s="397">
        <v>3000</v>
      </c>
      <c r="M77" s="398" t="s">
        <v>550</v>
      </c>
      <c r="N77" s="397" t="str">
        <f t="shared" si="1"/>
        <v>3</v>
      </c>
      <c r="O77" s="397">
        <v>1</v>
      </c>
      <c r="P77" s="397">
        <v>4</v>
      </c>
      <c r="Q77" s="397" t="s">
        <v>515</v>
      </c>
      <c r="R77" s="397">
        <v>31</v>
      </c>
      <c r="S77" s="399">
        <v>0</v>
      </c>
      <c r="T77" s="400">
        <v>268698</v>
      </c>
      <c r="U77" s="190"/>
    </row>
    <row r="78" spans="1:21" ht="30" x14ac:dyDescent="0.25">
      <c r="A78" s="40">
        <v>38</v>
      </c>
      <c r="B78" s="40" t="s">
        <v>338</v>
      </c>
      <c r="C78" s="40">
        <v>3</v>
      </c>
      <c r="D78" s="40">
        <v>8</v>
      </c>
      <c r="E78" s="40">
        <v>1</v>
      </c>
      <c r="F78" s="40">
        <v>0</v>
      </c>
      <c r="G78" s="40">
        <v>3</v>
      </c>
      <c r="H78" s="40" t="s">
        <v>339</v>
      </c>
      <c r="I78" s="40">
        <v>3</v>
      </c>
      <c r="J78" s="40" t="s">
        <v>576</v>
      </c>
      <c r="K78" s="40">
        <v>33105</v>
      </c>
      <c r="L78" s="391">
        <v>3000</v>
      </c>
      <c r="M78" s="272" t="s">
        <v>551</v>
      </c>
      <c r="N78" s="40" t="str">
        <f t="shared" si="1"/>
        <v>3</v>
      </c>
      <c r="O78" s="40">
        <v>1</v>
      </c>
      <c r="P78" s="40">
        <v>1</v>
      </c>
      <c r="Q78" s="391" t="s">
        <v>514</v>
      </c>
      <c r="R78" s="40">
        <v>31</v>
      </c>
      <c r="S78" s="393">
        <v>0</v>
      </c>
      <c r="T78" s="392">
        <v>377243</v>
      </c>
      <c r="U78" s="190"/>
    </row>
    <row r="79" spans="1:21" x14ac:dyDescent="0.25">
      <c r="A79" s="40">
        <v>38</v>
      </c>
      <c r="B79" s="40" t="s">
        <v>338</v>
      </c>
      <c r="C79" s="40">
        <v>3</v>
      </c>
      <c r="D79" s="40">
        <v>8</v>
      </c>
      <c r="E79" s="40">
        <v>1</v>
      </c>
      <c r="F79" s="40">
        <v>0</v>
      </c>
      <c r="G79" s="40">
        <v>3</v>
      </c>
      <c r="H79" s="40" t="s">
        <v>339</v>
      </c>
      <c r="I79" s="40">
        <v>3</v>
      </c>
      <c r="J79" s="40" t="s">
        <v>576</v>
      </c>
      <c r="K79" s="397">
        <v>33301</v>
      </c>
      <c r="L79" s="397">
        <v>3000</v>
      </c>
      <c r="M79" s="398" t="s">
        <v>552</v>
      </c>
      <c r="N79" s="397" t="str">
        <f t="shared" si="1"/>
        <v>3</v>
      </c>
      <c r="O79" s="397">
        <v>1</v>
      </c>
      <c r="P79" s="397">
        <v>1</v>
      </c>
      <c r="Q79" s="397" t="s">
        <v>514</v>
      </c>
      <c r="R79" s="397">
        <v>31</v>
      </c>
      <c r="S79" s="399">
        <v>0</v>
      </c>
      <c r="T79" s="400">
        <v>571990</v>
      </c>
      <c r="U79" s="190"/>
    </row>
    <row r="80" spans="1:21" x14ac:dyDescent="0.25">
      <c r="A80" s="40">
        <v>38</v>
      </c>
      <c r="B80" s="40" t="s">
        <v>338</v>
      </c>
      <c r="C80" s="40">
        <v>3</v>
      </c>
      <c r="D80" s="40">
        <v>8</v>
      </c>
      <c r="E80" s="40">
        <v>1</v>
      </c>
      <c r="F80" s="40">
        <v>0</v>
      </c>
      <c r="G80" s="40">
        <v>3</v>
      </c>
      <c r="H80" s="40" t="s">
        <v>339</v>
      </c>
      <c r="I80" s="40">
        <v>3</v>
      </c>
      <c r="J80" s="40" t="s">
        <v>576</v>
      </c>
      <c r="K80" s="397">
        <v>33301</v>
      </c>
      <c r="L80" s="397">
        <v>3000</v>
      </c>
      <c r="M80" s="398" t="s">
        <v>552</v>
      </c>
      <c r="N80" s="397" t="str">
        <f t="shared" si="1"/>
        <v>3</v>
      </c>
      <c r="O80" s="397">
        <v>1</v>
      </c>
      <c r="P80" s="397">
        <v>4</v>
      </c>
      <c r="Q80" s="397" t="s">
        <v>515</v>
      </c>
      <c r="R80" s="397">
        <v>31</v>
      </c>
      <c r="S80" s="399">
        <v>0</v>
      </c>
      <c r="T80" s="400">
        <v>3000000</v>
      </c>
      <c r="U80" s="190"/>
    </row>
    <row r="81" spans="1:21" x14ac:dyDescent="0.25">
      <c r="A81" s="40">
        <v>38</v>
      </c>
      <c r="B81" s="40" t="s">
        <v>338</v>
      </c>
      <c r="C81" s="40">
        <v>3</v>
      </c>
      <c r="D81" s="40">
        <v>8</v>
      </c>
      <c r="E81" s="40">
        <v>1</v>
      </c>
      <c r="F81" s="40">
        <v>0</v>
      </c>
      <c r="G81" s="40">
        <v>3</v>
      </c>
      <c r="H81" s="40" t="s">
        <v>339</v>
      </c>
      <c r="I81" s="40">
        <v>3</v>
      </c>
      <c r="J81" s="40" t="s">
        <v>576</v>
      </c>
      <c r="K81" s="40">
        <v>33303</v>
      </c>
      <c r="L81" s="391">
        <v>3000</v>
      </c>
      <c r="M81" s="272" t="s">
        <v>553</v>
      </c>
      <c r="N81" s="40" t="str">
        <f t="shared" si="1"/>
        <v>3</v>
      </c>
      <c r="O81" s="40">
        <v>1</v>
      </c>
      <c r="P81" s="40">
        <v>4</v>
      </c>
      <c r="Q81" s="391" t="s">
        <v>515</v>
      </c>
      <c r="R81" s="40">
        <v>31</v>
      </c>
      <c r="S81" s="393">
        <v>0</v>
      </c>
      <c r="T81" s="392">
        <v>215000</v>
      </c>
      <c r="U81" s="190"/>
    </row>
    <row r="82" spans="1:21" x14ac:dyDescent="0.25">
      <c r="A82" s="40">
        <v>38</v>
      </c>
      <c r="B82" s="40" t="s">
        <v>338</v>
      </c>
      <c r="C82" s="40">
        <v>3</v>
      </c>
      <c r="D82" s="40">
        <v>8</v>
      </c>
      <c r="E82" s="40">
        <v>1</v>
      </c>
      <c r="F82" s="40">
        <v>0</v>
      </c>
      <c r="G82" s="40">
        <v>3</v>
      </c>
      <c r="H82" s="40" t="s">
        <v>339</v>
      </c>
      <c r="I82" s="40">
        <v>3</v>
      </c>
      <c r="J82" s="40" t="s">
        <v>576</v>
      </c>
      <c r="K82" s="397">
        <v>33401</v>
      </c>
      <c r="L82" s="397">
        <v>3000</v>
      </c>
      <c r="M82" s="398" t="s">
        <v>16</v>
      </c>
      <c r="N82" s="397" t="str">
        <f t="shared" si="1"/>
        <v>3</v>
      </c>
      <c r="O82" s="397">
        <v>1</v>
      </c>
      <c r="P82" s="397">
        <v>1</v>
      </c>
      <c r="Q82" s="397" t="s">
        <v>514</v>
      </c>
      <c r="R82" s="397">
        <v>31</v>
      </c>
      <c r="S82" s="399">
        <v>0</v>
      </c>
      <c r="T82" s="400">
        <v>94040</v>
      </c>
      <c r="U82" s="190"/>
    </row>
    <row r="83" spans="1:21" x14ac:dyDescent="0.25">
      <c r="A83" s="40">
        <v>38</v>
      </c>
      <c r="B83" s="40" t="s">
        <v>338</v>
      </c>
      <c r="C83" s="40">
        <v>3</v>
      </c>
      <c r="D83" s="40">
        <v>8</v>
      </c>
      <c r="E83" s="40">
        <v>1</v>
      </c>
      <c r="F83" s="40">
        <v>0</v>
      </c>
      <c r="G83" s="40">
        <v>3</v>
      </c>
      <c r="H83" s="40" t="s">
        <v>339</v>
      </c>
      <c r="I83" s="40">
        <v>3</v>
      </c>
      <c r="J83" s="40" t="s">
        <v>576</v>
      </c>
      <c r="K83" s="397">
        <v>33401</v>
      </c>
      <c r="L83" s="397">
        <v>3000</v>
      </c>
      <c r="M83" s="398" t="s">
        <v>16</v>
      </c>
      <c r="N83" s="397" t="str">
        <f t="shared" si="1"/>
        <v>3</v>
      </c>
      <c r="O83" s="397">
        <v>1</v>
      </c>
      <c r="P83" s="397">
        <v>4</v>
      </c>
      <c r="Q83" s="397" t="s">
        <v>515</v>
      </c>
      <c r="R83" s="397">
        <v>31</v>
      </c>
      <c r="S83" s="399">
        <v>0</v>
      </c>
      <c r="T83" s="400">
        <v>110000</v>
      </c>
      <c r="U83" s="190"/>
    </row>
    <row r="84" spans="1:21" x14ac:dyDescent="0.25">
      <c r="A84" s="40">
        <v>38</v>
      </c>
      <c r="B84" s="40" t="s">
        <v>338</v>
      </c>
      <c r="C84" s="40">
        <v>3</v>
      </c>
      <c r="D84" s="40">
        <v>8</v>
      </c>
      <c r="E84" s="40">
        <v>1</v>
      </c>
      <c r="F84" s="40">
        <v>0</v>
      </c>
      <c r="G84" s="40">
        <v>3</v>
      </c>
      <c r="H84" s="40" t="s">
        <v>339</v>
      </c>
      <c r="I84" s="40">
        <v>3</v>
      </c>
      <c r="J84" s="40" t="s">
        <v>576</v>
      </c>
      <c r="K84" s="40">
        <v>33601</v>
      </c>
      <c r="L84" s="391">
        <v>3000</v>
      </c>
      <c r="M84" s="272" t="s">
        <v>175</v>
      </c>
      <c r="N84" s="40" t="str">
        <f t="shared" si="1"/>
        <v>3</v>
      </c>
      <c r="O84" s="40">
        <v>1</v>
      </c>
      <c r="P84" s="40">
        <v>1</v>
      </c>
      <c r="Q84" s="391" t="s">
        <v>514</v>
      </c>
      <c r="R84" s="40">
        <v>31</v>
      </c>
      <c r="S84" s="393">
        <v>0</v>
      </c>
      <c r="T84" s="392">
        <v>103072</v>
      </c>
      <c r="U84" s="190"/>
    </row>
    <row r="85" spans="1:21" ht="60" x14ac:dyDescent="0.25">
      <c r="A85" s="40">
        <v>38</v>
      </c>
      <c r="B85" s="40" t="s">
        <v>338</v>
      </c>
      <c r="C85" s="40">
        <v>3</v>
      </c>
      <c r="D85" s="40">
        <v>8</v>
      </c>
      <c r="E85" s="40">
        <v>1</v>
      </c>
      <c r="F85" s="40">
        <v>0</v>
      </c>
      <c r="G85" s="40">
        <v>3</v>
      </c>
      <c r="H85" s="40" t="s">
        <v>339</v>
      </c>
      <c r="I85" s="40">
        <v>3</v>
      </c>
      <c r="J85" s="40" t="s">
        <v>576</v>
      </c>
      <c r="K85" s="397">
        <v>33603</v>
      </c>
      <c r="L85" s="397">
        <v>3000</v>
      </c>
      <c r="M85" s="398" t="s">
        <v>554</v>
      </c>
      <c r="N85" s="397" t="str">
        <f t="shared" si="1"/>
        <v>3</v>
      </c>
      <c r="O85" s="397">
        <v>1</v>
      </c>
      <c r="P85" s="397">
        <v>1</v>
      </c>
      <c r="Q85" s="397" t="s">
        <v>514</v>
      </c>
      <c r="R85" s="397">
        <v>31</v>
      </c>
      <c r="S85" s="399">
        <v>0</v>
      </c>
      <c r="T85" s="400">
        <v>36160</v>
      </c>
      <c r="U85" s="190"/>
    </row>
    <row r="86" spans="1:21" ht="45" x14ac:dyDescent="0.25">
      <c r="A86" s="40">
        <v>38</v>
      </c>
      <c r="B86" s="40" t="s">
        <v>338</v>
      </c>
      <c r="C86" s="40">
        <v>3</v>
      </c>
      <c r="D86" s="40">
        <v>8</v>
      </c>
      <c r="E86" s="40">
        <v>1</v>
      </c>
      <c r="F86" s="40">
        <v>0</v>
      </c>
      <c r="G86" s="40">
        <v>3</v>
      </c>
      <c r="H86" s="40" t="s">
        <v>339</v>
      </c>
      <c r="I86" s="40">
        <v>3</v>
      </c>
      <c r="J86" s="40" t="s">
        <v>576</v>
      </c>
      <c r="K86" s="40">
        <v>33604</v>
      </c>
      <c r="L86" s="391">
        <v>3000</v>
      </c>
      <c r="M86" s="272" t="s">
        <v>22</v>
      </c>
      <c r="N86" s="40" t="str">
        <f t="shared" ref="N86:N136" si="2">MID(K86,1,1)</f>
        <v>3</v>
      </c>
      <c r="O86" s="40">
        <v>1</v>
      </c>
      <c r="P86" s="40">
        <v>1</v>
      </c>
      <c r="Q86" s="391" t="s">
        <v>514</v>
      </c>
      <c r="R86" s="40">
        <v>31</v>
      </c>
      <c r="S86" s="393">
        <v>0</v>
      </c>
      <c r="T86" s="392">
        <v>18212</v>
      </c>
      <c r="U86" s="190"/>
    </row>
    <row r="87" spans="1:21" ht="45" x14ac:dyDescent="0.25">
      <c r="A87" s="40">
        <v>38</v>
      </c>
      <c r="B87" s="40" t="s">
        <v>338</v>
      </c>
      <c r="C87" s="40">
        <v>3</v>
      </c>
      <c r="D87" s="40">
        <v>8</v>
      </c>
      <c r="E87" s="40">
        <v>1</v>
      </c>
      <c r="F87" s="40">
        <v>0</v>
      </c>
      <c r="G87" s="40">
        <v>3</v>
      </c>
      <c r="H87" s="40" t="s">
        <v>339</v>
      </c>
      <c r="I87" s="40">
        <v>3</v>
      </c>
      <c r="J87" s="40" t="s">
        <v>576</v>
      </c>
      <c r="K87" s="40">
        <v>33604</v>
      </c>
      <c r="L87" s="391">
        <v>3000</v>
      </c>
      <c r="M87" s="272" t="s">
        <v>22</v>
      </c>
      <c r="N87" s="40" t="str">
        <f t="shared" si="2"/>
        <v>3</v>
      </c>
      <c r="O87" s="40">
        <v>1</v>
      </c>
      <c r="P87" s="40">
        <v>4</v>
      </c>
      <c r="Q87" s="391" t="s">
        <v>515</v>
      </c>
      <c r="R87" s="40">
        <v>31</v>
      </c>
      <c r="S87" s="393">
        <v>0</v>
      </c>
      <c r="T87" s="392">
        <v>72500</v>
      </c>
      <c r="U87" s="190"/>
    </row>
    <row r="88" spans="1:21" ht="45" x14ac:dyDescent="0.25">
      <c r="A88" s="40">
        <v>38</v>
      </c>
      <c r="B88" s="40" t="s">
        <v>338</v>
      </c>
      <c r="C88" s="40">
        <v>3</v>
      </c>
      <c r="D88" s="40">
        <v>8</v>
      </c>
      <c r="E88" s="40">
        <v>1</v>
      </c>
      <c r="F88" s="40">
        <v>0</v>
      </c>
      <c r="G88" s="40">
        <v>3</v>
      </c>
      <c r="H88" s="40" t="s">
        <v>339</v>
      </c>
      <c r="I88" s="40">
        <v>3</v>
      </c>
      <c r="J88" s="40" t="s">
        <v>576</v>
      </c>
      <c r="K88" s="397">
        <v>33605</v>
      </c>
      <c r="L88" s="397">
        <v>3000</v>
      </c>
      <c r="M88" s="398" t="s">
        <v>23</v>
      </c>
      <c r="N88" s="397" t="str">
        <f t="shared" si="2"/>
        <v>3</v>
      </c>
      <c r="O88" s="397">
        <v>1</v>
      </c>
      <c r="P88" s="397">
        <v>1</v>
      </c>
      <c r="Q88" s="397" t="s">
        <v>514</v>
      </c>
      <c r="R88" s="397">
        <v>31</v>
      </c>
      <c r="S88" s="399">
        <v>0</v>
      </c>
      <c r="T88" s="400">
        <v>123686</v>
      </c>
      <c r="U88" s="190"/>
    </row>
    <row r="89" spans="1:21" ht="45" x14ac:dyDescent="0.25">
      <c r="A89" s="40">
        <v>38</v>
      </c>
      <c r="B89" s="40" t="s">
        <v>338</v>
      </c>
      <c r="C89" s="40">
        <v>3</v>
      </c>
      <c r="D89" s="40">
        <v>8</v>
      </c>
      <c r="E89" s="40">
        <v>1</v>
      </c>
      <c r="F89" s="40">
        <v>0</v>
      </c>
      <c r="G89" s="40">
        <v>2</v>
      </c>
      <c r="H89" s="40" t="s">
        <v>341</v>
      </c>
      <c r="I89" s="40">
        <v>1</v>
      </c>
      <c r="J89" s="40" t="s">
        <v>576</v>
      </c>
      <c r="K89" s="397">
        <v>33605</v>
      </c>
      <c r="L89" s="397">
        <v>3000</v>
      </c>
      <c r="M89" s="398" t="s">
        <v>23</v>
      </c>
      <c r="N89" s="397" t="str">
        <f t="shared" si="2"/>
        <v>3</v>
      </c>
      <c r="O89" s="397">
        <v>1</v>
      </c>
      <c r="P89" s="397">
        <v>4</v>
      </c>
      <c r="Q89" s="397" t="s">
        <v>515</v>
      </c>
      <c r="R89" s="397">
        <v>31</v>
      </c>
      <c r="S89" s="399">
        <v>0</v>
      </c>
      <c r="T89" s="400">
        <v>38000</v>
      </c>
      <c r="U89" s="190"/>
    </row>
    <row r="90" spans="1:21" ht="45" x14ac:dyDescent="0.25">
      <c r="A90" s="40">
        <v>38</v>
      </c>
      <c r="B90" s="40" t="s">
        <v>338</v>
      </c>
      <c r="C90" s="40">
        <v>3</v>
      </c>
      <c r="D90" s="40">
        <v>8</v>
      </c>
      <c r="E90" s="40">
        <v>1</v>
      </c>
      <c r="F90" s="40">
        <v>0</v>
      </c>
      <c r="G90" s="40">
        <v>3</v>
      </c>
      <c r="H90" s="40" t="s">
        <v>339</v>
      </c>
      <c r="I90" s="40">
        <v>3</v>
      </c>
      <c r="J90" s="40" t="s">
        <v>576</v>
      </c>
      <c r="K90" s="397">
        <v>33605</v>
      </c>
      <c r="L90" s="397">
        <v>3000</v>
      </c>
      <c r="M90" s="398" t="s">
        <v>23</v>
      </c>
      <c r="N90" s="397" t="str">
        <f t="shared" si="2"/>
        <v>3</v>
      </c>
      <c r="O90" s="397">
        <v>1</v>
      </c>
      <c r="P90" s="397">
        <v>4</v>
      </c>
      <c r="Q90" s="397" t="s">
        <v>515</v>
      </c>
      <c r="R90" s="397">
        <v>31</v>
      </c>
      <c r="S90" s="399">
        <v>0</v>
      </c>
      <c r="T90" s="400">
        <v>56000</v>
      </c>
      <c r="U90" s="190"/>
    </row>
    <row r="91" spans="1:21" x14ac:dyDescent="0.25">
      <c r="A91" s="40">
        <v>38</v>
      </c>
      <c r="B91" s="40" t="s">
        <v>338</v>
      </c>
      <c r="C91" s="40">
        <v>3</v>
      </c>
      <c r="D91" s="40">
        <v>8</v>
      </c>
      <c r="E91" s="40">
        <v>1</v>
      </c>
      <c r="F91" s="40">
        <v>0</v>
      </c>
      <c r="G91" s="40">
        <v>3</v>
      </c>
      <c r="H91" s="40" t="s">
        <v>339</v>
      </c>
      <c r="I91" s="40">
        <v>3</v>
      </c>
      <c r="J91" s="40" t="s">
        <v>576</v>
      </c>
      <c r="K91" s="40">
        <v>33801</v>
      </c>
      <c r="L91" s="391">
        <v>3000</v>
      </c>
      <c r="M91" s="272" t="s">
        <v>18</v>
      </c>
      <c r="N91" s="40" t="str">
        <f t="shared" si="2"/>
        <v>3</v>
      </c>
      <c r="O91" s="40">
        <v>1</v>
      </c>
      <c r="P91" s="40">
        <v>1</v>
      </c>
      <c r="Q91" s="391" t="s">
        <v>514</v>
      </c>
      <c r="R91" s="40">
        <v>31</v>
      </c>
      <c r="S91" s="393">
        <v>0</v>
      </c>
      <c r="T91" s="392">
        <v>2237404</v>
      </c>
      <c r="U91" s="190"/>
    </row>
    <row r="92" spans="1:21" x14ac:dyDescent="0.25">
      <c r="A92" s="40">
        <v>38</v>
      </c>
      <c r="B92" s="40" t="s">
        <v>338</v>
      </c>
      <c r="C92" s="40">
        <v>3</v>
      </c>
      <c r="D92" s="40">
        <v>8</v>
      </c>
      <c r="E92" s="40">
        <v>1</v>
      </c>
      <c r="F92" s="40">
        <v>0</v>
      </c>
      <c r="G92" s="40">
        <v>3</v>
      </c>
      <c r="H92" s="40" t="s">
        <v>339</v>
      </c>
      <c r="I92" s="40">
        <v>3</v>
      </c>
      <c r="J92" s="40" t="s">
        <v>576</v>
      </c>
      <c r="K92" s="397">
        <v>33901</v>
      </c>
      <c r="L92" s="397">
        <v>3000</v>
      </c>
      <c r="M92" s="398" t="s">
        <v>555</v>
      </c>
      <c r="N92" s="397" t="str">
        <f t="shared" si="2"/>
        <v>3</v>
      </c>
      <c r="O92" s="397">
        <v>1</v>
      </c>
      <c r="P92" s="397">
        <v>1</v>
      </c>
      <c r="Q92" s="397" t="s">
        <v>514</v>
      </c>
      <c r="R92" s="397">
        <v>31</v>
      </c>
      <c r="S92" s="399">
        <v>0</v>
      </c>
      <c r="T92" s="400">
        <v>2632192</v>
      </c>
      <c r="U92" s="190"/>
    </row>
    <row r="93" spans="1:21" x14ac:dyDescent="0.25">
      <c r="A93" s="40">
        <v>38</v>
      </c>
      <c r="B93" s="40" t="s">
        <v>338</v>
      </c>
      <c r="C93" s="40">
        <v>3</v>
      </c>
      <c r="D93" s="40">
        <v>8</v>
      </c>
      <c r="E93" s="40">
        <v>1</v>
      </c>
      <c r="F93" s="40">
        <v>0</v>
      </c>
      <c r="G93" s="40">
        <v>2</v>
      </c>
      <c r="H93" s="40" t="s">
        <v>341</v>
      </c>
      <c r="I93" s="40">
        <v>1</v>
      </c>
      <c r="J93" s="40" t="s">
        <v>576</v>
      </c>
      <c r="K93" s="397">
        <v>33901</v>
      </c>
      <c r="L93" s="397">
        <v>3000</v>
      </c>
      <c r="M93" s="398" t="s">
        <v>555</v>
      </c>
      <c r="N93" s="397" t="str">
        <f t="shared" si="2"/>
        <v>3</v>
      </c>
      <c r="O93" s="397">
        <v>1</v>
      </c>
      <c r="P93" s="397">
        <v>4</v>
      </c>
      <c r="Q93" s="397" t="s">
        <v>515</v>
      </c>
      <c r="R93" s="397">
        <v>31</v>
      </c>
      <c r="S93" s="399">
        <v>0</v>
      </c>
      <c r="T93" s="400">
        <v>51800</v>
      </c>
      <c r="U93" s="190"/>
    </row>
    <row r="94" spans="1:21" x14ac:dyDescent="0.25">
      <c r="A94" s="40">
        <v>38</v>
      </c>
      <c r="B94" s="40" t="s">
        <v>338</v>
      </c>
      <c r="C94" s="40">
        <v>3</v>
      </c>
      <c r="D94" s="40">
        <v>8</v>
      </c>
      <c r="E94" s="40">
        <v>1</v>
      </c>
      <c r="F94" s="40">
        <v>0</v>
      </c>
      <c r="G94" s="40">
        <v>3</v>
      </c>
      <c r="H94" s="40" t="s">
        <v>339</v>
      </c>
      <c r="I94" s="40">
        <v>3</v>
      </c>
      <c r="J94" s="40" t="s">
        <v>576</v>
      </c>
      <c r="K94" s="397">
        <v>33901</v>
      </c>
      <c r="L94" s="397">
        <v>3000</v>
      </c>
      <c r="M94" s="398" t="s">
        <v>555</v>
      </c>
      <c r="N94" s="397" t="str">
        <f t="shared" si="2"/>
        <v>3</v>
      </c>
      <c r="O94" s="397">
        <v>1</v>
      </c>
      <c r="P94" s="397">
        <v>4</v>
      </c>
      <c r="Q94" s="397" t="s">
        <v>515</v>
      </c>
      <c r="R94" s="397">
        <v>31</v>
      </c>
      <c r="S94" s="399">
        <v>0</v>
      </c>
      <c r="T94" s="400">
        <v>1731185</v>
      </c>
      <c r="U94" s="190"/>
    </row>
    <row r="95" spans="1:21" x14ac:dyDescent="0.25">
      <c r="A95" s="40">
        <v>38</v>
      </c>
      <c r="B95" s="40" t="s">
        <v>338</v>
      </c>
      <c r="C95" s="40">
        <v>3</v>
      </c>
      <c r="D95" s="40">
        <v>8</v>
      </c>
      <c r="E95" s="40">
        <v>1</v>
      </c>
      <c r="F95" s="40">
        <v>0</v>
      </c>
      <c r="G95" s="40">
        <v>3</v>
      </c>
      <c r="H95" s="40" t="s">
        <v>339</v>
      </c>
      <c r="I95" s="40">
        <v>3</v>
      </c>
      <c r="J95" s="40" t="s">
        <v>576</v>
      </c>
      <c r="K95" s="40">
        <v>33903</v>
      </c>
      <c r="L95" s="391">
        <v>3000</v>
      </c>
      <c r="M95" s="272" t="s">
        <v>360</v>
      </c>
      <c r="N95" s="40" t="str">
        <f t="shared" si="2"/>
        <v>3</v>
      </c>
      <c r="O95" s="40">
        <v>1</v>
      </c>
      <c r="P95" s="40">
        <v>4</v>
      </c>
      <c r="Q95" s="391" t="s">
        <v>515</v>
      </c>
      <c r="R95" s="40">
        <v>31</v>
      </c>
      <c r="S95" s="393">
        <v>0</v>
      </c>
      <c r="T95" s="392">
        <v>220000</v>
      </c>
      <c r="U95" s="190"/>
    </row>
    <row r="96" spans="1:21" x14ac:dyDescent="0.25">
      <c r="A96" s="40">
        <v>38</v>
      </c>
      <c r="B96" s="40" t="s">
        <v>338</v>
      </c>
      <c r="C96" s="40">
        <v>3</v>
      </c>
      <c r="D96" s="40">
        <v>8</v>
      </c>
      <c r="E96" s="40">
        <v>1</v>
      </c>
      <c r="F96" s="40">
        <v>0</v>
      </c>
      <c r="G96" s="40">
        <v>3</v>
      </c>
      <c r="H96" s="40" t="s">
        <v>339</v>
      </c>
      <c r="I96" s="40">
        <v>3</v>
      </c>
      <c r="J96" s="40" t="s">
        <v>576</v>
      </c>
      <c r="K96" s="40">
        <v>33903</v>
      </c>
      <c r="L96" s="391">
        <v>3000</v>
      </c>
      <c r="M96" s="272" t="s">
        <v>360</v>
      </c>
      <c r="N96" s="40" t="str">
        <f t="shared" si="2"/>
        <v>3</v>
      </c>
      <c r="O96" s="40">
        <v>1</v>
      </c>
      <c r="P96" s="40">
        <v>1</v>
      </c>
      <c r="Q96" s="391" t="s">
        <v>514</v>
      </c>
      <c r="R96" s="40">
        <v>31</v>
      </c>
      <c r="S96" s="393">
        <v>0</v>
      </c>
      <c r="T96" s="392">
        <v>1047611</v>
      </c>
      <c r="U96" s="190"/>
    </row>
    <row r="97" spans="1:21" x14ac:dyDescent="0.25">
      <c r="A97" s="40">
        <v>38</v>
      </c>
      <c r="B97" s="40" t="s">
        <v>338</v>
      </c>
      <c r="C97" s="40">
        <v>3</v>
      </c>
      <c r="D97" s="40">
        <v>8</v>
      </c>
      <c r="E97" s="40">
        <v>1</v>
      </c>
      <c r="F97" s="40">
        <v>0</v>
      </c>
      <c r="G97" s="40">
        <v>3</v>
      </c>
      <c r="H97" s="40" t="s">
        <v>339</v>
      </c>
      <c r="I97" s="40">
        <v>3</v>
      </c>
      <c r="J97" s="40" t="s">
        <v>576</v>
      </c>
      <c r="K97" s="397">
        <v>34501</v>
      </c>
      <c r="L97" s="397">
        <v>3000</v>
      </c>
      <c r="M97" s="398" t="s">
        <v>556</v>
      </c>
      <c r="N97" s="397" t="str">
        <f t="shared" si="2"/>
        <v>3</v>
      </c>
      <c r="O97" s="397">
        <v>1</v>
      </c>
      <c r="P97" s="397">
        <v>1</v>
      </c>
      <c r="Q97" s="397" t="s">
        <v>514</v>
      </c>
      <c r="R97" s="397">
        <v>31</v>
      </c>
      <c r="S97" s="399">
        <v>0</v>
      </c>
      <c r="T97" s="400">
        <v>7740865</v>
      </c>
      <c r="U97" s="190"/>
    </row>
    <row r="98" spans="1:21" x14ac:dyDescent="0.25">
      <c r="A98" s="40">
        <v>38</v>
      </c>
      <c r="B98" s="40" t="s">
        <v>338</v>
      </c>
      <c r="C98" s="40">
        <v>3</v>
      </c>
      <c r="D98" s="40">
        <v>8</v>
      </c>
      <c r="E98" s="40">
        <v>1</v>
      </c>
      <c r="F98" s="40">
        <v>0</v>
      </c>
      <c r="G98" s="40">
        <v>3</v>
      </c>
      <c r="H98" s="40" t="s">
        <v>339</v>
      </c>
      <c r="I98" s="40">
        <v>3</v>
      </c>
      <c r="J98" s="40" t="s">
        <v>576</v>
      </c>
      <c r="K98" s="40">
        <v>34601</v>
      </c>
      <c r="L98" s="391">
        <v>3000</v>
      </c>
      <c r="M98" s="272" t="s">
        <v>307</v>
      </c>
      <c r="N98" s="40" t="str">
        <f t="shared" si="2"/>
        <v>3</v>
      </c>
      <c r="O98" s="40">
        <v>1</v>
      </c>
      <c r="P98" s="40">
        <v>1</v>
      </c>
      <c r="Q98" s="391" t="s">
        <v>514</v>
      </c>
      <c r="R98" s="40">
        <v>31</v>
      </c>
      <c r="S98" s="393">
        <v>0</v>
      </c>
      <c r="T98" s="392">
        <v>20614</v>
      </c>
      <c r="U98" s="190"/>
    </row>
    <row r="99" spans="1:21" x14ac:dyDescent="0.25">
      <c r="A99" s="40">
        <v>38</v>
      </c>
      <c r="B99" s="40" t="s">
        <v>338</v>
      </c>
      <c r="C99" s="40">
        <v>3</v>
      </c>
      <c r="D99" s="40">
        <v>8</v>
      </c>
      <c r="E99" s="40">
        <v>1</v>
      </c>
      <c r="F99" s="40">
        <v>0</v>
      </c>
      <c r="G99" s="40">
        <v>3</v>
      </c>
      <c r="H99" s="40" t="s">
        <v>339</v>
      </c>
      <c r="I99" s="40">
        <v>3</v>
      </c>
      <c r="J99" s="40" t="s">
        <v>576</v>
      </c>
      <c r="K99" s="397">
        <v>34701</v>
      </c>
      <c r="L99" s="397">
        <v>3000</v>
      </c>
      <c r="M99" s="398" t="s">
        <v>557</v>
      </c>
      <c r="N99" s="397" t="str">
        <f t="shared" si="2"/>
        <v>3</v>
      </c>
      <c r="O99" s="397">
        <v>1</v>
      </c>
      <c r="P99" s="397">
        <v>1</v>
      </c>
      <c r="Q99" s="397" t="s">
        <v>514</v>
      </c>
      <c r="R99" s="397">
        <v>31</v>
      </c>
      <c r="S99" s="399">
        <v>0</v>
      </c>
      <c r="T99" s="400">
        <v>258406</v>
      </c>
      <c r="U99" s="190"/>
    </row>
    <row r="100" spans="1:21" x14ac:dyDescent="0.25">
      <c r="A100" s="40">
        <v>38</v>
      </c>
      <c r="B100" s="40" t="s">
        <v>338</v>
      </c>
      <c r="C100" s="40">
        <v>3</v>
      </c>
      <c r="D100" s="40">
        <v>8</v>
      </c>
      <c r="E100" s="40">
        <v>1</v>
      </c>
      <c r="F100" s="40">
        <v>0</v>
      </c>
      <c r="G100" s="40">
        <v>3</v>
      </c>
      <c r="H100" s="40" t="s">
        <v>339</v>
      </c>
      <c r="I100" s="40">
        <v>3</v>
      </c>
      <c r="J100" s="40" t="s">
        <v>576</v>
      </c>
      <c r="K100" s="397">
        <v>34701</v>
      </c>
      <c r="L100" s="397">
        <v>3000</v>
      </c>
      <c r="M100" s="398" t="s">
        <v>557</v>
      </c>
      <c r="N100" s="397" t="str">
        <f t="shared" si="2"/>
        <v>3</v>
      </c>
      <c r="O100" s="397">
        <v>1</v>
      </c>
      <c r="P100" s="397">
        <v>4</v>
      </c>
      <c r="Q100" s="397" t="s">
        <v>515</v>
      </c>
      <c r="R100" s="397">
        <v>31</v>
      </c>
      <c r="S100" s="399">
        <v>0</v>
      </c>
      <c r="T100" s="400">
        <v>109000</v>
      </c>
      <c r="U100" s="190"/>
    </row>
    <row r="101" spans="1:21" ht="30" x14ac:dyDescent="0.25">
      <c r="A101" s="40">
        <v>38</v>
      </c>
      <c r="B101" s="40" t="s">
        <v>338</v>
      </c>
      <c r="C101" s="40">
        <v>3</v>
      </c>
      <c r="D101" s="40">
        <v>8</v>
      </c>
      <c r="E101" s="40">
        <v>1</v>
      </c>
      <c r="F101" s="40">
        <v>0</v>
      </c>
      <c r="G101" s="40">
        <v>3</v>
      </c>
      <c r="H101" s="40" t="s">
        <v>339</v>
      </c>
      <c r="I101" s="40">
        <v>3</v>
      </c>
      <c r="J101" s="40" t="s">
        <v>576</v>
      </c>
      <c r="K101" s="40">
        <v>35101</v>
      </c>
      <c r="L101" s="391">
        <v>3000</v>
      </c>
      <c r="M101" s="272" t="s">
        <v>558</v>
      </c>
      <c r="N101" s="40" t="str">
        <f t="shared" si="2"/>
        <v>3</v>
      </c>
      <c r="O101" s="40">
        <v>1</v>
      </c>
      <c r="P101" s="40">
        <v>4</v>
      </c>
      <c r="Q101" s="391" t="s">
        <v>515</v>
      </c>
      <c r="R101" s="40">
        <v>31</v>
      </c>
      <c r="S101" s="393">
        <v>0</v>
      </c>
      <c r="T101" s="392">
        <v>2475792</v>
      </c>
      <c r="U101" s="190"/>
    </row>
    <row r="102" spans="1:21" ht="30" x14ac:dyDescent="0.25">
      <c r="A102" s="40">
        <v>38</v>
      </c>
      <c r="B102" s="40" t="s">
        <v>338</v>
      </c>
      <c r="C102" s="40">
        <v>3</v>
      </c>
      <c r="D102" s="40">
        <v>8</v>
      </c>
      <c r="E102" s="40">
        <v>1</v>
      </c>
      <c r="F102" s="40">
        <v>0</v>
      </c>
      <c r="G102" s="40">
        <v>3</v>
      </c>
      <c r="H102" s="40" t="s">
        <v>339</v>
      </c>
      <c r="I102" s="40">
        <v>3</v>
      </c>
      <c r="J102" s="40" t="s">
        <v>576</v>
      </c>
      <c r="K102" s="397">
        <v>35201</v>
      </c>
      <c r="L102" s="397">
        <v>3000</v>
      </c>
      <c r="M102" s="398" t="s">
        <v>559</v>
      </c>
      <c r="N102" s="397" t="str">
        <f t="shared" si="2"/>
        <v>3</v>
      </c>
      <c r="O102" s="397">
        <v>1</v>
      </c>
      <c r="P102" s="397">
        <v>1</v>
      </c>
      <c r="Q102" s="397" t="s">
        <v>514</v>
      </c>
      <c r="R102" s="397">
        <v>31</v>
      </c>
      <c r="S102" s="399">
        <v>0</v>
      </c>
      <c r="T102" s="400">
        <v>26504</v>
      </c>
      <c r="U102" s="190"/>
    </row>
    <row r="103" spans="1:21" ht="30" x14ac:dyDescent="0.25">
      <c r="A103" s="40">
        <v>38</v>
      </c>
      <c r="B103" s="40" t="s">
        <v>338</v>
      </c>
      <c r="C103" s="40">
        <v>3</v>
      </c>
      <c r="D103" s="40">
        <v>8</v>
      </c>
      <c r="E103" s="40">
        <v>1</v>
      </c>
      <c r="F103" s="40">
        <v>0</v>
      </c>
      <c r="G103" s="40">
        <v>3</v>
      </c>
      <c r="H103" s="40" t="s">
        <v>339</v>
      </c>
      <c r="I103" s="40">
        <v>3</v>
      </c>
      <c r="J103" s="40" t="s">
        <v>576</v>
      </c>
      <c r="K103" s="397">
        <v>35201</v>
      </c>
      <c r="L103" s="397">
        <v>3000</v>
      </c>
      <c r="M103" s="398" t="s">
        <v>559</v>
      </c>
      <c r="N103" s="397" t="str">
        <f t="shared" si="2"/>
        <v>3</v>
      </c>
      <c r="O103" s="397">
        <v>1</v>
      </c>
      <c r="P103" s="397">
        <v>4</v>
      </c>
      <c r="Q103" s="397" t="s">
        <v>515</v>
      </c>
      <c r="R103" s="397">
        <v>31</v>
      </c>
      <c r="S103" s="399">
        <v>0</v>
      </c>
      <c r="T103" s="400">
        <v>1500000</v>
      </c>
      <c r="U103" s="190"/>
    </row>
    <row r="104" spans="1:21" x14ac:dyDescent="0.25">
      <c r="A104" s="40">
        <v>38</v>
      </c>
      <c r="B104" s="40" t="s">
        <v>338</v>
      </c>
      <c r="C104" s="40">
        <v>3</v>
      </c>
      <c r="D104" s="40">
        <v>8</v>
      </c>
      <c r="E104" s="40">
        <v>1</v>
      </c>
      <c r="F104" s="40">
        <v>0</v>
      </c>
      <c r="G104" s="40">
        <v>3</v>
      </c>
      <c r="H104" s="40" t="s">
        <v>339</v>
      </c>
      <c r="I104" s="40">
        <v>3</v>
      </c>
      <c r="J104" s="40" t="s">
        <v>576</v>
      </c>
      <c r="K104" s="40">
        <v>35301</v>
      </c>
      <c r="L104" s="391">
        <v>3000</v>
      </c>
      <c r="M104" s="272" t="s">
        <v>19</v>
      </c>
      <c r="N104" s="40" t="str">
        <f t="shared" si="2"/>
        <v>3</v>
      </c>
      <c r="O104" s="40">
        <v>1</v>
      </c>
      <c r="P104" s="40">
        <v>1</v>
      </c>
      <c r="Q104" s="391" t="s">
        <v>514</v>
      </c>
      <c r="R104" s="40">
        <v>31</v>
      </c>
      <c r="S104" s="393">
        <v>0</v>
      </c>
      <c r="T104" s="392">
        <v>61843</v>
      </c>
      <c r="U104" s="190"/>
    </row>
    <row r="105" spans="1:21" ht="30" x14ac:dyDescent="0.25">
      <c r="A105" s="40">
        <v>38</v>
      </c>
      <c r="B105" s="40" t="s">
        <v>338</v>
      </c>
      <c r="C105" s="40">
        <v>3</v>
      </c>
      <c r="D105" s="40">
        <v>8</v>
      </c>
      <c r="E105" s="40">
        <v>1</v>
      </c>
      <c r="F105" s="40">
        <v>0</v>
      </c>
      <c r="G105" s="40">
        <v>3</v>
      </c>
      <c r="H105" s="40" t="s">
        <v>339</v>
      </c>
      <c r="I105" s="40">
        <v>3</v>
      </c>
      <c r="J105" s="40" t="s">
        <v>576</v>
      </c>
      <c r="K105" s="397">
        <v>35401</v>
      </c>
      <c r="L105" s="397">
        <v>3000</v>
      </c>
      <c r="M105" s="398" t="s">
        <v>560</v>
      </c>
      <c r="N105" s="397" t="str">
        <f t="shared" si="2"/>
        <v>3</v>
      </c>
      <c r="O105" s="397">
        <v>1</v>
      </c>
      <c r="P105" s="397">
        <v>1</v>
      </c>
      <c r="Q105" s="397" t="s">
        <v>514</v>
      </c>
      <c r="R105" s="397">
        <v>31</v>
      </c>
      <c r="S105" s="399">
        <v>0</v>
      </c>
      <c r="T105" s="400">
        <v>556159</v>
      </c>
      <c r="U105" s="190"/>
    </row>
    <row r="106" spans="1:21" ht="30" x14ac:dyDescent="0.25">
      <c r="A106" s="40">
        <v>38</v>
      </c>
      <c r="B106" s="40" t="s">
        <v>338</v>
      </c>
      <c r="C106" s="40">
        <v>3</v>
      </c>
      <c r="D106" s="40">
        <v>8</v>
      </c>
      <c r="E106" s="40">
        <v>1</v>
      </c>
      <c r="F106" s="40">
        <v>0</v>
      </c>
      <c r="G106" s="40">
        <v>3</v>
      </c>
      <c r="H106" s="40" t="s">
        <v>339</v>
      </c>
      <c r="I106" s="40">
        <v>3</v>
      </c>
      <c r="J106" s="40" t="s">
        <v>576</v>
      </c>
      <c r="K106" s="397">
        <v>35401</v>
      </c>
      <c r="L106" s="397">
        <v>3000</v>
      </c>
      <c r="M106" s="398" t="s">
        <v>560</v>
      </c>
      <c r="N106" s="397" t="str">
        <f t="shared" si="2"/>
        <v>3</v>
      </c>
      <c r="O106" s="397">
        <v>1</v>
      </c>
      <c r="P106" s="397">
        <v>4</v>
      </c>
      <c r="Q106" s="397" t="s">
        <v>515</v>
      </c>
      <c r="R106" s="397">
        <v>31</v>
      </c>
      <c r="S106" s="399">
        <v>0</v>
      </c>
      <c r="T106" s="400">
        <v>5000000</v>
      </c>
      <c r="U106" s="190"/>
    </row>
    <row r="107" spans="1:21" ht="30" x14ac:dyDescent="0.25">
      <c r="A107" s="40">
        <v>38</v>
      </c>
      <c r="B107" s="40" t="s">
        <v>338</v>
      </c>
      <c r="C107" s="40">
        <v>3</v>
      </c>
      <c r="D107" s="40">
        <v>8</v>
      </c>
      <c r="E107" s="40">
        <v>1</v>
      </c>
      <c r="F107" s="40">
        <v>0</v>
      </c>
      <c r="G107" s="40">
        <v>3</v>
      </c>
      <c r="H107" s="40" t="s">
        <v>339</v>
      </c>
      <c r="I107" s="40">
        <v>3</v>
      </c>
      <c r="J107" s="40" t="s">
        <v>576</v>
      </c>
      <c r="K107" s="40">
        <v>35501</v>
      </c>
      <c r="L107" s="391">
        <v>3000</v>
      </c>
      <c r="M107" s="272" t="s">
        <v>561</v>
      </c>
      <c r="N107" s="40" t="str">
        <f t="shared" si="2"/>
        <v>3</v>
      </c>
      <c r="O107" s="40">
        <v>1</v>
      </c>
      <c r="P107" s="40">
        <v>4</v>
      </c>
      <c r="Q107" s="391" t="s">
        <v>515</v>
      </c>
      <c r="R107" s="40">
        <v>31</v>
      </c>
      <c r="S107" s="393">
        <v>0</v>
      </c>
      <c r="T107" s="392">
        <v>1000000</v>
      </c>
      <c r="U107" s="190"/>
    </row>
    <row r="108" spans="1:21" ht="30" x14ac:dyDescent="0.25">
      <c r="A108" s="40">
        <v>38</v>
      </c>
      <c r="B108" s="40" t="s">
        <v>338</v>
      </c>
      <c r="C108" s="40">
        <v>3</v>
      </c>
      <c r="D108" s="40">
        <v>8</v>
      </c>
      <c r="E108" s="40">
        <v>1</v>
      </c>
      <c r="F108" s="40">
        <v>0</v>
      </c>
      <c r="G108" s="40">
        <v>2</v>
      </c>
      <c r="H108" s="40" t="s">
        <v>341</v>
      </c>
      <c r="I108" s="40">
        <v>1</v>
      </c>
      <c r="J108" s="40" t="s">
        <v>576</v>
      </c>
      <c r="K108" s="397">
        <v>35701</v>
      </c>
      <c r="L108" s="397">
        <v>3000</v>
      </c>
      <c r="M108" s="398" t="s">
        <v>20</v>
      </c>
      <c r="N108" s="397" t="str">
        <f t="shared" si="2"/>
        <v>3</v>
      </c>
      <c r="O108" s="397">
        <v>1</v>
      </c>
      <c r="P108" s="397">
        <v>4</v>
      </c>
      <c r="Q108" s="397" t="s">
        <v>515</v>
      </c>
      <c r="R108" s="397">
        <v>31</v>
      </c>
      <c r="S108" s="399">
        <v>0</v>
      </c>
      <c r="T108" s="400">
        <v>51700</v>
      </c>
      <c r="U108" s="190"/>
    </row>
    <row r="109" spans="1:21" ht="30" x14ac:dyDescent="0.25">
      <c r="A109" s="40">
        <v>38</v>
      </c>
      <c r="B109" s="40" t="s">
        <v>338</v>
      </c>
      <c r="C109" s="40">
        <v>3</v>
      </c>
      <c r="D109" s="40">
        <v>8</v>
      </c>
      <c r="E109" s="40">
        <v>1</v>
      </c>
      <c r="F109" s="40">
        <v>0</v>
      </c>
      <c r="G109" s="40">
        <v>3</v>
      </c>
      <c r="H109" s="40" t="s">
        <v>339</v>
      </c>
      <c r="I109" s="40">
        <v>3</v>
      </c>
      <c r="J109" s="40" t="s">
        <v>576</v>
      </c>
      <c r="K109" s="397">
        <v>35701</v>
      </c>
      <c r="L109" s="397">
        <v>3000</v>
      </c>
      <c r="M109" s="398" t="s">
        <v>20</v>
      </c>
      <c r="N109" s="397" t="str">
        <f t="shared" si="2"/>
        <v>3</v>
      </c>
      <c r="O109" s="397">
        <v>1</v>
      </c>
      <c r="P109" s="397">
        <v>4</v>
      </c>
      <c r="Q109" s="397" t="s">
        <v>515</v>
      </c>
      <c r="R109" s="397">
        <v>31</v>
      </c>
      <c r="S109" s="399">
        <v>0</v>
      </c>
      <c r="T109" s="400">
        <v>129000</v>
      </c>
      <c r="U109" s="190"/>
    </row>
    <row r="110" spans="1:21" ht="30" x14ac:dyDescent="0.25">
      <c r="A110" s="40">
        <v>38</v>
      </c>
      <c r="B110" s="40" t="s">
        <v>338</v>
      </c>
      <c r="C110" s="40">
        <v>3</v>
      </c>
      <c r="D110" s="40">
        <v>8</v>
      </c>
      <c r="E110" s="40">
        <v>1</v>
      </c>
      <c r="F110" s="40">
        <v>0</v>
      </c>
      <c r="G110" s="40">
        <v>3</v>
      </c>
      <c r="H110" s="40" t="s">
        <v>339</v>
      </c>
      <c r="I110" s="40">
        <v>3</v>
      </c>
      <c r="J110" s="40" t="s">
        <v>576</v>
      </c>
      <c r="K110" s="397">
        <v>35701</v>
      </c>
      <c r="L110" s="397">
        <v>3000</v>
      </c>
      <c r="M110" s="398" t="s">
        <v>20</v>
      </c>
      <c r="N110" s="397" t="str">
        <f t="shared" si="2"/>
        <v>3</v>
      </c>
      <c r="O110" s="397">
        <v>1</v>
      </c>
      <c r="P110" s="397">
        <v>1</v>
      </c>
      <c r="Q110" s="397" t="s">
        <v>514</v>
      </c>
      <c r="R110" s="397">
        <v>31</v>
      </c>
      <c r="S110" s="399">
        <v>0</v>
      </c>
      <c r="T110" s="400">
        <v>283448</v>
      </c>
      <c r="U110" s="190"/>
    </row>
    <row r="111" spans="1:21" x14ac:dyDescent="0.25">
      <c r="A111" s="40">
        <v>38</v>
      </c>
      <c r="B111" s="40" t="s">
        <v>338</v>
      </c>
      <c r="C111" s="40">
        <v>3</v>
      </c>
      <c r="D111" s="40">
        <v>8</v>
      </c>
      <c r="E111" s="40">
        <v>1</v>
      </c>
      <c r="F111" s="40">
        <v>0</v>
      </c>
      <c r="G111" s="40">
        <v>3</v>
      </c>
      <c r="H111" s="40" t="s">
        <v>339</v>
      </c>
      <c r="I111" s="40">
        <v>3</v>
      </c>
      <c r="J111" s="40" t="s">
        <v>576</v>
      </c>
      <c r="K111" s="40">
        <v>35801</v>
      </c>
      <c r="L111" s="391">
        <v>3000</v>
      </c>
      <c r="M111" s="272" t="s">
        <v>562</v>
      </c>
      <c r="N111" s="40" t="str">
        <f t="shared" si="2"/>
        <v>3</v>
      </c>
      <c r="O111" s="40">
        <v>1</v>
      </c>
      <c r="P111" s="40">
        <v>1</v>
      </c>
      <c r="Q111" s="391" t="s">
        <v>514</v>
      </c>
      <c r="R111" s="40">
        <v>31</v>
      </c>
      <c r="S111" s="393">
        <v>0</v>
      </c>
      <c r="T111" s="392">
        <v>2472141</v>
      </c>
      <c r="U111" s="190"/>
    </row>
    <row r="112" spans="1:21" x14ac:dyDescent="0.25">
      <c r="A112" s="40">
        <v>38</v>
      </c>
      <c r="B112" s="40" t="s">
        <v>338</v>
      </c>
      <c r="C112" s="40">
        <v>3</v>
      </c>
      <c r="D112" s="40">
        <v>8</v>
      </c>
      <c r="E112" s="40">
        <v>1</v>
      </c>
      <c r="F112" s="40">
        <v>0</v>
      </c>
      <c r="G112" s="40">
        <v>3</v>
      </c>
      <c r="H112" s="40" t="s">
        <v>339</v>
      </c>
      <c r="I112" s="40">
        <v>3</v>
      </c>
      <c r="J112" s="40" t="s">
        <v>576</v>
      </c>
      <c r="K112" s="397">
        <v>35901</v>
      </c>
      <c r="L112" s="397">
        <v>3000</v>
      </c>
      <c r="M112" s="398" t="s">
        <v>563</v>
      </c>
      <c r="N112" s="397" t="str">
        <f t="shared" si="2"/>
        <v>3</v>
      </c>
      <c r="O112" s="397">
        <v>1</v>
      </c>
      <c r="P112" s="397">
        <v>1</v>
      </c>
      <c r="Q112" s="397" t="s">
        <v>514</v>
      </c>
      <c r="R112" s="397">
        <v>31</v>
      </c>
      <c r="S112" s="399">
        <v>0</v>
      </c>
      <c r="T112" s="400">
        <v>901879</v>
      </c>
      <c r="U112" s="190"/>
    </row>
    <row r="113" spans="1:21" ht="30" x14ac:dyDescent="0.25">
      <c r="A113" s="40">
        <v>38</v>
      </c>
      <c r="B113" s="40" t="s">
        <v>338</v>
      </c>
      <c r="C113" s="40">
        <v>3</v>
      </c>
      <c r="D113" s="40">
        <v>8</v>
      </c>
      <c r="E113" s="40">
        <v>1</v>
      </c>
      <c r="F113" s="40">
        <v>0</v>
      </c>
      <c r="G113" s="40">
        <v>3</v>
      </c>
      <c r="H113" s="40" t="s">
        <v>339</v>
      </c>
      <c r="I113" s="40">
        <v>3</v>
      </c>
      <c r="J113" s="40" t="s">
        <v>576</v>
      </c>
      <c r="K113" s="40">
        <v>37101</v>
      </c>
      <c r="L113" s="391">
        <v>3000</v>
      </c>
      <c r="M113" s="272" t="s">
        <v>564</v>
      </c>
      <c r="N113" s="40" t="str">
        <f t="shared" si="2"/>
        <v>3</v>
      </c>
      <c r="O113" s="40">
        <v>1</v>
      </c>
      <c r="P113" s="40">
        <v>4</v>
      </c>
      <c r="Q113" s="391" t="s">
        <v>515</v>
      </c>
      <c r="R113" s="40">
        <v>31</v>
      </c>
      <c r="S113" s="393">
        <v>0</v>
      </c>
      <c r="T113" s="392">
        <v>600000</v>
      </c>
      <c r="U113" s="190"/>
    </row>
    <row r="114" spans="1:21" ht="30" x14ac:dyDescent="0.25">
      <c r="A114" s="40">
        <v>38</v>
      </c>
      <c r="B114" s="40" t="s">
        <v>338</v>
      </c>
      <c r="C114" s="40">
        <v>3</v>
      </c>
      <c r="D114" s="40">
        <v>8</v>
      </c>
      <c r="E114" s="40">
        <v>1</v>
      </c>
      <c r="F114" s="40">
        <v>0</v>
      </c>
      <c r="G114" s="40">
        <v>3</v>
      </c>
      <c r="H114" s="40" t="s">
        <v>339</v>
      </c>
      <c r="I114" s="40">
        <v>3</v>
      </c>
      <c r="J114" s="40" t="s">
        <v>576</v>
      </c>
      <c r="K114" s="40">
        <v>37101</v>
      </c>
      <c r="L114" s="391">
        <v>3000</v>
      </c>
      <c r="M114" s="272" t="s">
        <v>564</v>
      </c>
      <c r="N114" s="40" t="str">
        <f t="shared" si="2"/>
        <v>3</v>
      </c>
      <c r="O114" s="40">
        <v>1</v>
      </c>
      <c r="P114" s="40">
        <v>1</v>
      </c>
      <c r="Q114" s="391" t="s">
        <v>514</v>
      </c>
      <c r="R114" s="40">
        <v>31</v>
      </c>
      <c r="S114" s="393">
        <v>0</v>
      </c>
      <c r="T114" s="392">
        <v>629447</v>
      </c>
      <c r="U114" s="190"/>
    </row>
    <row r="115" spans="1:21" ht="45" x14ac:dyDescent="0.25">
      <c r="A115" s="40">
        <v>38</v>
      </c>
      <c r="B115" s="40" t="s">
        <v>338</v>
      </c>
      <c r="C115" s="40">
        <v>3</v>
      </c>
      <c r="D115" s="40">
        <v>8</v>
      </c>
      <c r="E115" s="40">
        <v>1</v>
      </c>
      <c r="F115" s="40">
        <v>0</v>
      </c>
      <c r="G115" s="40">
        <v>3</v>
      </c>
      <c r="H115" s="40" t="s">
        <v>339</v>
      </c>
      <c r="I115" s="40">
        <v>3</v>
      </c>
      <c r="J115" s="40" t="s">
        <v>576</v>
      </c>
      <c r="K115" s="397">
        <v>37104</v>
      </c>
      <c r="L115" s="397">
        <v>3000</v>
      </c>
      <c r="M115" s="398" t="s">
        <v>565</v>
      </c>
      <c r="N115" s="397" t="str">
        <f t="shared" si="2"/>
        <v>3</v>
      </c>
      <c r="O115" s="397">
        <v>1</v>
      </c>
      <c r="P115" s="397">
        <v>1</v>
      </c>
      <c r="Q115" s="397" t="s">
        <v>514</v>
      </c>
      <c r="R115" s="397">
        <v>31</v>
      </c>
      <c r="S115" s="399">
        <v>0</v>
      </c>
      <c r="T115" s="400">
        <v>436971</v>
      </c>
      <c r="U115" s="190"/>
    </row>
    <row r="116" spans="1:21" ht="45" x14ac:dyDescent="0.25">
      <c r="A116" s="40">
        <v>38</v>
      </c>
      <c r="B116" s="40" t="s">
        <v>338</v>
      </c>
      <c r="C116" s="40">
        <v>3</v>
      </c>
      <c r="D116" s="40">
        <v>8</v>
      </c>
      <c r="E116" s="40">
        <v>1</v>
      </c>
      <c r="F116" s="40">
        <v>0</v>
      </c>
      <c r="G116" s="40">
        <v>2</v>
      </c>
      <c r="H116" s="40" t="s">
        <v>341</v>
      </c>
      <c r="I116" s="40">
        <v>1</v>
      </c>
      <c r="J116" s="40" t="s">
        <v>576</v>
      </c>
      <c r="K116" s="397">
        <v>37104</v>
      </c>
      <c r="L116" s="397">
        <v>3000</v>
      </c>
      <c r="M116" s="398" t="s">
        <v>565</v>
      </c>
      <c r="N116" s="397" t="str">
        <f t="shared" si="2"/>
        <v>3</v>
      </c>
      <c r="O116" s="397">
        <v>1</v>
      </c>
      <c r="P116" s="397">
        <v>4</v>
      </c>
      <c r="Q116" s="397" t="s">
        <v>515</v>
      </c>
      <c r="R116" s="397">
        <v>31</v>
      </c>
      <c r="S116" s="399">
        <v>0</v>
      </c>
      <c r="T116" s="400">
        <v>90000</v>
      </c>
      <c r="U116" s="190"/>
    </row>
    <row r="117" spans="1:21" ht="45" x14ac:dyDescent="0.25">
      <c r="A117" s="40">
        <v>38</v>
      </c>
      <c r="B117" s="40" t="s">
        <v>338</v>
      </c>
      <c r="C117" s="40">
        <v>3</v>
      </c>
      <c r="D117" s="40">
        <v>8</v>
      </c>
      <c r="E117" s="40">
        <v>1</v>
      </c>
      <c r="F117" s="40">
        <v>0</v>
      </c>
      <c r="G117" s="40">
        <v>3</v>
      </c>
      <c r="H117" s="40" t="s">
        <v>339</v>
      </c>
      <c r="I117" s="40">
        <v>3</v>
      </c>
      <c r="J117" s="40" t="s">
        <v>576</v>
      </c>
      <c r="K117" s="40">
        <v>37106</v>
      </c>
      <c r="L117" s="391">
        <v>3000</v>
      </c>
      <c r="M117" s="272" t="s">
        <v>566</v>
      </c>
      <c r="N117" s="40" t="str">
        <f t="shared" si="2"/>
        <v>3</v>
      </c>
      <c r="O117" s="40">
        <v>1</v>
      </c>
      <c r="P117" s="40">
        <v>4</v>
      </c>
      <c r="Q117" s="391" t="s">
        <v>515</v>
      </c>
      <c r="R117" s="40">
        <v>31</v>
      </c>
      <c r="S117" s="393">
        <v>0</v>
      </c>
      <c r="T117" s="392">
        <v>230000</v>
      </c>
      <c r="U117" s="190"/>
    </row>
    <row r="118" spans="1:21" ht="45" x14ac:dyDescent="0.25">
      <c r="A118" s="40">
        <v>38</v>
      </c>
      <c r="B118" s="40" t="s">
        <v>338</v>
      </c>
      <c r="C118" s="40">
        <v>3</v>
      </c>
      <c r="D118" s="40">
        <v>8</v>
      </c>
      <c r="E118" s="40">
        <v>1</v>
      </c>
      <c r="F118" s="40">
        <v>0</v>
      </c>
      <c r="G118" s="40">
        <v>3</v>
      </c>
      <c r="H118" s="40" t="s">
        <v>339</v>
      </c>
      <c r="I118" s="40">
        <v>3</v>
      </c>
      <c r="J118" s="40" t="s">
        <v>576</v>
      </c>
      <c r="K118" s="40">
        <v>37106</v>
      </c>
      <c r="L118" s="391">
        <v>3000</v>
      </c>
      <c r="M118" s="272" t="s">
        <v>566</v>
      </c>
      <c r="N118" s="40" t="str">
        <f t="shared" si="2"/>
        <v>3</v>
      </c>
      <c r="O118" s="40">
        <v>1</v>
      </c>
      <c r="P118" s="40">
        <v>1</v>
      </c>
      <c r="Q118" s="391" t="s">
        <v>514</v>
      </c>
      <c r="R118" s="40">
        <v>31</v>
      </c>
      <c r="S118" s="393">
        <v>0</v>
      </c>
      <c r="T118" s="392">
        <v>197678</v>
      </c>
      <c r="U118" s="190"/>
    </row>
    <row r="119" spans="1:21" ht="30" x14ac:dyDescent="0.25">
      <c r="A119" s="40">
        <v>38</v>
      </c>
      <c r="B119" s="40" t="s">
        <v>338</v>
      </c>
      <c r="C119" s="40">
        <v>3</v>
      </c>
      <c r="D119" s="40">
        <v>8</v>
      </c>
      <c r="E119" s="40">
        <v>1</v>
      </c>
      <c r="F119" s="40">
        <v>0</v>
      </c>
      <c r="G119" s="40">
        <v>3</v>
      </c>
      <c r="H119" s="40" t="s">
        <v>339</v>
      </c>
      <c r="I119" s="40">
        <v>3</v>
      </c>
      <c r="J119" s="40" t="s">
        <v>576</v>
      </c>
      <c r="K119" s="397">
        <v>37201</v>
      </c>
      <c r="L119" s="397">
        <v>3000</v>
      </c>
      <c r="M119" s="398" t="s">
        <v>567</v>
      </c>
      <c r="N119" s="397" t="str">
        <f t="shared" si="2"/>
        <v>3</v>
      </c>
      <c r="O119" s="397">
        <v>1</v>
      </c>
      <c r="P119" s="397">
        <v>1</v>
      </c>
      <c r="Q119" s="397" t="s">
        <v>514</v>
      </c>
      <c r="R119" s="397">
        <v>31</v>
      </c>
      <c r="S119" s="399">
        <v>0</v>
      </c>
      <c r="T119" s="400">
        <v>52020</v>
      </c>
      <c r="U119" s="190"/>
    </row>
    <row r="120" spans="1:21" ht="45" x14ac:dyDescent="0.25">
      <c r="A120" s="40">
        <v>38</v>
      </c>
      <c r="B120" s="40" t="s">
        <v>338</v>
      </c>
      <c r="C120" s="40">
        <v>3</v>
      </c>
      <c r="D120" s="40">
        <v>8</v>
      </c>
      <c r="E120" s="40">
        <v>1</v>
      </c>
      <c r="F120" s="40">
        <v>0</v>
      </c>
      <c r="G120" s="40">
        <v>2</v>
      </c>
      <c r="H120" s="40" t="s">
        <v>341</v>
      </c>
      <c r="I120" s="40">
        <v>1</v>
      </c>
      <c r="J120" s="40" t="s">
        <v>576</v>
      </c>
      <c r="K120" s="40">
        <v>37204</v>
      </c>
      <c r="L120" s="391">
        <v>3000</v>
      </c>
      <c r="M120" s="272" t="s">
        <v>568</v>
      </c>
      <c r="N120" s="40" t="str">
        <f t="shared" si="2"/>
        <v>3</v>
      </c>
      <c r="O120" s="40">
        <v>1</v>
      </c>
      <c r="P120" s="40">
        <v>4</v>
      </c>
      <c r="Q120" s="391" t="s">
        <v>515</v>
      </c>
      <c r="R120" s="40">
        <v>31</v>
      </c>
      <c r="S120" s="393">
        <v>0</v>
      </c>
      <c r="T120" s="392">
        <v>82080</v>
      </c>
      <c r="U120" s="190"/>
    </row>
    <row r="121" spans="1:21" ht="45" x14ac:dyDescent="0.25">
      <c r="A121" s="40">
        <v>38</v>
      </c>
      <c r="B121" s="40" t="s">
        <v>338</v>
      </c>
      <c r="C121" s="40">
        <v>3</v>
      </c>
      <c r="D121" s="40">
        <v>8</v>
      </c>
      <c r="E121" s="40">
        <v>1</v>
      </c>
      <c r="F121" s="40">
        <v>0</v>
      </c>
      <c r="G121" s="40">
        <v>3</v>
      </c>
      <c r="H121" s="40" t="s">
        <v>339</v>
      </c>
      <c r="I121" s="40">
        <v>3</v>
      </c>
      <c r="J121" s="40" t="s">
        <v>576</v>
      </c>
      <c r="K121" s="40">
        <v>37204</v>
      </c>
      <c r="L121" s="391">
        <v>3000</v>
      </c>
      <c r="M121" s="272" t="s">
        <v>568</v>
      </c>
      <c r="N121" s="40" t="str">
        <f t="shared" si="2"/>
        <v>3</v>
      </c>
      <c r="O121" s="40">
        <v>1</v>
      </c>
      <c r="P121" s="40">
        <v>4</v>
      </c>
      <c r="Q121" s="391" t="s">
        <v>515</v>
      </c>
      <c r="R121" s="40">
        <v>31</v>
      </c>
      <c r="S121" s="393">
        <v>0</v>
      </c>
      <c r="T121" s="392">
        <v>45000</v>
      </c>
      <c r="U121" s="190"/>
    </row>
    <row r="122" spans="1:21" ht="45" x14ac:dyDescent="0.25">
      <c r="A122" s="40">
        <v>38</v>
      </c>
      <c r="B122" s="40" t="s">
        <v>338</v>
      </c>
      <c r="C122" s="40">
        <v>3</v>
      </c>
      <c r="D122" s="40">
        <v>8</v>
      </c>
      <c r="E122" s="40">
        <v>1</v>
      </c>
      <c r="F122" s="40">
        <v>0</v>
      </c>
      <c r="G122" s="40">
        <v>3</v>
      </c>
      <c r="H122" s="40" t="s">
        <v>339</v>
      </c>
      <c r="I122" s="40">
        <v>3</v>
      </c>
      <c r="J122" s="40" t="s">
        <v>576</v>
      </c>
      <c r="K122" s="40">
        <v>37204</v>
      </c>
      <c r="L122" s="391">
        <v>3000</v>
      </c>
      <c r="M122" s="272" t="s">
        <v>568</v>
      </c>
      <c r="N122" s="40" t="str">
        <f t="shared" si="2"/>
        <v>3</v>
      </c>
      <c r="O122" s="40">
        <v>1</v>
      </c>
      <c r="P122" s="40">
        <v>1</v>
      </c>
      <c r="Q122" s="391" t="s">
        <v>514</v>
      </c>
      <c r="R122" s="40">
        <v>31</v>
      </c>
      <c r="S122" s="393">
        <v>0</v>
      </c>
      <c r="T122" s="392">
        <v>26010</v>
      </c>
      <c r="U122" s="190"/>
    </row>
    <row r="123" spans="1:21" ht="30" x14ac:dyDescent="0.25">
      <c r="A123" s="40">
        <v>38</v>
      </c>
      <c r="B123" s="40" t="s">
        <v>338</v>
      </c>
      <c r="C123" s="40">
        <v>3</v>
      </c>
      <c r="D123" s="40">
        <v>8</v>
      </c>
      <c r="E123" s="40">
        <v>1</v>
      </c>
      <c r="F123" s="40">
        <v>0</v>
      </c>
      <c r="G123" s="40">
        <v>3</v>
      </c>
      <c r="H123" s="40" t="s">
        <v>339</v>
      </c>
      <c r="I123" s="40">
        <v>3</v>
      </c>
      <c r="J123" s="40" t="s">
        <v>576</v>
      </c>
      <c r="K123" s="397">
        <v>37501</v>
      </c>
      <c r="L123" s="397">
        <v>3000</v>
      </c>
      <c r="M123" s="398" t="s">
        <v>569</v>
      </c>
      <c r="N123" s="397" t="str">
        <f t="shared" si="2"/>
        <v>3</v>
      </c>
      <c r="O123" s="397">
        <v>1</v>
      </c>
      <c r="P123" s="397">
        <v>1</v>
      </c>
      <c r="Q123" s="397" t="s">
        <v>514</v>
      </c>
      <c r="R123" s="397">
        <v>31</v>
      </c>
      <c r="S123" s="399">
        <v>0</v>
      </c>
      <c r="T123" s="400">
        <v>156061</v>
      </c>
      <c r="U123" s="190"/>
    </row>
    <row r="124" spans="1:21" ht="30" x14ac:dyDescent="0.25">
      <c r="A124" s="40">
        <v>38</v>
      </c>
      <c r="B124" s="40" t="s">
        <v>338</v>
      </c>
      <c r="C124" s="40">
        <v>3</v>
      </c>
      <c r="D124" s="40">
        <v>8</v>
      </c>
      <c r="E124" s="40">
        <v>1</v>
      </c>
      <c r="F124" s="40">
        <v>0</v>
      </c>
      <c r="G124" s="40">
        <v>3</v>
      </c>
      <c r="H124" s="40" t="s">
        <v>339</v>
      </c>
      <c r="I124" s="40">
        <v>3</v>
      </c>
      <c r="J124" s="40" t="s">
        <v>576</v>
      </c>
      <c r="K124" s="397">
        <v>37501</v>
      </c>
      <c r="L124" s="397">
        <v>3000</v>
      </c>
      <c r="M124" s="398" t="s">
        <v>569</v>
      </c>
      <c r="N124" s="397" t="str">
        <f t="shared" si="2"/>
        <v>3</v>
      </c>
      <c r="O124" s="397">
        <v>1</v>
      </c>
      <c r="P124" s="397">
        <v>4</v>
      </c>
      <c r="Q124" s="397" t="s">
        <v>515</v>
      </c>
      <c r="R124" s="397">
        <v>31</v>
      </c>
      <c r="S124" s="399">
        <v>0</v>
      </c>
      <c r="T124" s="400">
        <v>296900</v>
      </c>
      <c r="U124" s="190"/>
    </row>
    <row r="125" spans="1:21" ht="30" x14ac:dyDescent="0.25">
      <c r="A125" s="40">
        <v>38</v>
      </c>
      <c r="B125" s="40" t="s">
        <v>338</v>
      </c>
      <c r="C125" s="40">
        <v>3</v>
      </c>
      <c r="D125" s="40">
        <v>8</v>
      </c>
      <c r="E125" s="40">
        <v>1</v>
      </c>
      <c r="F125" s="40">
        <v>0</v>
      </c>
      <c r="G125" s="40">
        <v>3</v>
      </c>
      <c r="H125" s="40" t="s">
        <v>339</v>
      </c>
      <c r="I125" s="40">
        <v>3</v>
      </c>
      <c r="J125" s="40" t="s">
        <v>576</v>
      </c>
      <c r="K125" s="40">
        <v>37504</v>
      </c>
      <c r="L125" s="391">
        <v>3000</v>
      </c>
      <c r="M125" s="272" t="s">
        <v>570</v>
      </c>
      <c r="N125" s="40" t="str">
        <f t="shared" si="2"/>
        <v>3</v>
      </c>
      <c r="O125" s="40">
        <v>1</v>
      </c>
      <c r="P125" s="40">
        <v>1</v>
      </c>
      <c r="Q125" s="391" t="s">
        <v>514</v>
      </c>
      <c r="R125" s="40">
        <v>31</v>
      </c>
      <c r="S125" s="393">
        <v>0</v>
      </c>
      <c r="T125" s="392">
        <v>499396</v>
      </c>
      <c r="U125" s="190"/>
    </row>
    <row r="126" spans="1:21" ht="30" x14ac:dyDescent="0.25">
      <c r="A126" s="40">
        <v>38</v>
      </c>
      <c r="B126" s="40" t="s">
        <v>338</v>
      </c>
      <c r="C126" s="40">
        <v>3</v>
      </c>
      <c r="D126" s="40">
        <v>8</v>
      </c>
      <c r="E126" s="40">
        <v>1</v>
      </c>
      <c r="F126" s="40">
        <v>0</v>
      </c>
      <c r="G126" s="40">
        <v>2</v>
      </c>
      <c r="H126" s="40" t="s">
        <v>341</v>
      </c>
      <c r="I126" s="40">
        <v>1</v>
      </c>
      <c r="J126" s="40" t="s">
        <v>576</v>
      </c>
      <c r="K126" s="40">
        <v>37504</v>
      </c>
      <c r="L126" s="391">
        <v>3000</v>
      </c>
      <c r="M126" s="272" t="s">
        <v>570</v>
      </c>
      <c r="N126" s="40" t="str">
        <f t="shared" si="2"/>
        <v>3</v>
      </c>
      <c r="O126" s="40">
        <v>1</v>
      </c>
      <c r="P126" s="40">
        <v>4</v>
      </c>
      <c r="Q126" s="391" t="s">
        <v>515</v>
      </c>
      <c r="R126" s="40">
        <v>31</v>
      </c>
      <c r="S126" s="393">
        <v>0</v>
      </c>
      <c r="T126" s="392">
        <v>181440</v>
      </c>
      <c r="U126" s="190"/>
    </row>
    <row r="127" spans="1:21" ht="30" x14ac:dyDescent="0.25">
      <c r="A127" s="40">
        <v>38</v>
      </c>
      <c r="B127" s="40" t="s">
        <v>338</v>
      </c>
      <c r="C127" s="40">
        <v>3</v>
      </c>
      <c r="D127" s="40">
        <v>8</v>
      </c>
      <c r="E127" s="40">
        <v>1</v>
      </c>
      <c r="F127" s="40">
        <v>0</v>
      </c>
      <c r="G127" s="40">
        <v>3</v>
      </c>
      <c r="H127" s="40" t="s">
        <v>339</v>
      </c>
      <c r="I127" s="40">
        <v>3</v>
      </c>
      <c r="J127" s="40" t="s">
        <v>576</v>
      </c>
      <c r="K127" s="40">
        <v>37504</v>
      </c>
      <c r="L127" s="391">
        <v>3000</v>
      </c>
      <c r="M127" s="272" t="s">
        <v>570</v>
      </c>
      <c r="N127" s="40" t="str">
        <f t="shared" si="2"/>
        <v>3</v>
      </c>
      <c r="O127" s="40">
        <v>1</v>
      </c>
      <c r="P127" s="40">
        <v>4</v>
      </c>
      <c r="Q127" s="391" t="s">
        <v>515</v>
      </c>
      <c r="R127" s="40">
        <v>31</v>
      </c>
      <c r="S127" s="393">
        <v>0</v>
      </c>
      <c r="T127" s="392">
        <v>395000</v>
      </c>
      <c r="U127" s="190"/>
    </row>
    <row r="128" spans="1:21" ht="30" x14ac:dyDescent="0.25">
      <c r="A128" s="40">
        <v>38</v>
      </c>
      <c r="B128" s="40" t="s">
        <v>338</v>
      </c>
      <c r="C128" s="40">
        <v>3</v>
      </c>
      <c r="D128" s="40">
        <v>8</v>
      </c>
      <c r="E128" s="40">
        <v>1</v>
      </c>
      <c r="F128" s="40">
        <v>0</v>
      </c>
      <c r="G128" s="40">
        <v>3</v>
      </c>
      <c r="H128" s="40" t="s">
        <v>339</v>
      </c>
      <c r="I128" s="40">
        <v>3</v>
      </c>
      <c r="J128" s="40" t="s">
        <v>576</v>
      </c>
      <c r="K128" s="397">
        <v>37602</v>
      </c>
      <c r="L128" s="397">
        <v>3000</v>
      </c>
      <c r="M128" s="398" t="s">
        <v>571</v>
      </c>
      <c r="N128" s="397" t="str">
        <f t="shared" si="2"/>
        <v>3</v>
      </c>
      <c r="O128" s="397">
        <v>1</v>
      </c>
      <c r="P128" s="397">
        <v>1</v>
      </c>
      <c r="Q128" s="397" t="s">
        <v>514</v>
      </c>
      <c r="R128" s="397">
        <v>31</v>
      </c>
      <c r="S128" s="399">
        <v>0</v>
      </c>
      <c r="T128" s="400">
        <v>152925</v>
      </c>
      <c r="U128" s="190"/>
    </row>
    <row r="129" spans="1:21" ht="30" x14ac:dyDescent="0.25">
      <c r="A129" s="40">
        <v>38</v>
      </c>
      <c r="B129" s="40" t="s">
        <v>338</v>
      </c>
      <c r="C129" s="40">
        <v>3</v>
      </c>
      <c r="D129" s="40">
        <v>8</v>
      </c>
      <c r="E129" s="40">
        <v>1</v>
      </c>
      <c r="F129" s="40">
        <v>0</v>
      </c>
      <c r="G129" s="40">
        <v>3</v>
      </c>
      <c r="H129" s="40" t="s">
        <v>339</v>
      </c>
      <c r="I129" s="40">
        <v>3</v>
      </c>
      <c r="J129" s="40" t="s">
        <v>576</v>
      </c>
      <c r="K129" s="397">
        <v>37602</v>
      </c>
      <c r="L129" s="397">
        <v>3000</v>
      </c>
      <c r="M129" s="398" t="s">
        <v>571</v>
      </c>
      <c r="N129" s="397" t="str">
        <f t="shared" si="2"/>
        <v>3</v>
      </c>
      <c r="O129" s="397">
        <v>1</v>
      </c>
      <c r="P129" s="397">
        <v>4</v>
      </c>
      <c r="Q129" s="397" t="s">
        <v>515</v>
      </c>
      <c r="R129" s="397">
        <v>31</v>
      </c>
      <c r="S129" s="399">
        <v>0</v>
      </c>
      <c r="T129" s="400">
        <v>95600</v>
      </c>
      <c r="U129" s="190"/>
    </row>
    <row r="130" spans="1:21" ht="30" x14ac:dyDescent="0.25">
      <c r="A130" s="40">
        <v>38</v>
      </c>
      <c r="B130" s="40" t="s">
        <v>338</v>
      </c>
      <c r="C130" s="40">
        <v>3</v>
      </c>
      <c r="D130" s="40">
        <v>8</v>
      </c>
      <c r="E130" s="40">
        <v>1</v>
      </c>
      <c r="F130" s="40">
        <v>0</v>
      </c>
      <c r="G130" s="40">
        <v>3</v>
      </c>
      <c r="H130" s="40" t="s">
        <v>339</v>
      </c>
      <c r="I130" s="40">
        <v>3</v>
      </c>
      <c r="J130" s="40" t="s">
        <v>576</v>
      </c>
      <c r="K130" s="40">
        <v>37901</v>
      </c>
      <c r="L130" s="391">
        <v>3000</v>
      </c>
      <c r="M130" s="272" t="s">
        <v>572</v>
      </c>
      <c r="N130" s="40" t="str">
        <f t="shared" si="2"/>
        <v>3</v>
      </c>
      <c r="O130" s="40">
        <v>1</v>
      </c>
      <c r="P130" s="40">
        <v>1</v>
      </c>
      <c r="Q130" s="391" t="s">
        <v>514</v>
      </c>
      <c r="R130" s="40">
        <v>31</v>
      </c>
      <c r="S130" s="393">
        <v>0</v>
      </c>
      <c r="T130" s="392">
        <v>92765</v>
      </c>
      <c r="U130" s="190"/>
    </row>
    <row r="131" spans="1:21" x14ac:dyDescent="0.25">
      <c r="A131" s="40">
        <v>38</v>
      </c>
      <c r="B131" s="40" t="s">
        <v>338</v>
      </c>
      <c r="C131" s="40">
        <v>3</v>
      </c>
      <c r="D131" s="40">
        <v>8</v>
      </c>
      <c r="E131" s="40">
        <v>1</v>
      </c>
      <c r="F131" s="40">
        <v>0</v>
      </c>
      <c r="G131" s="40">
        <v>3</v>
      </c>
      <c r="H131" s="40" t="s">
        <v>339</v>
      </c>
      <c r="I131" s="40">
        <v>3</v>
      </c>
      <c r="J131" s="40" t="s">
        <v>576</v>
      </c>
      <c r="K131" s="397">
        <v>38301</v>
      </c>
      <c r="L131" s="397">
        <v>3000</v>
      </c>
      <c r="M131" s="398" t="s">
        <v>24</v>
      </c>
      <c r="N131" s="397" t="str">
        <f t="shared" si="2"/>
        <v>3</v>
      </c>
      <c r="O131" s="397">
        <v>1</v>
      </c>
      <c r="P131" s="397">
        <v>4</v>
      </c>
      <c r="Q131" s="397" t="s">
        <v>515</v>
      </c>
      <c r="R131" s="397">
        <v>31</v>
      </c>
      <c r="S131" s="399">
        <v>0</v>
      </c>
      <c r="T131" s="400">
        <v>320200</v>
      </c>
      <c r="U131" s="190"/>
    </row>
    <row r="132" spans="1:21" x14ac:dyDescent="0.25">
      <c r="A132" s="40">
        <v>38</v>
      </c>
      <c r="B132" s="40" t="s">
        <v>338</v>
      </c>
      <c r="C132" s="40">
        <v>3</v>
      </c>
      <c r="D132" s="40">
        <v>8</v>
      </c>
      <c r="E132" s="40">
        <v>1</v>
      </c>
      <c r="F132" s="40">
        <v>0</v>
      </c>
      <c r="G132" s="40">
        <v>3</v>
      </c>
      <c r="H132" s="40" t="s">
        <v>339</v>
      </c>
      <c r="I132" s="40">
        <v>3</v>
      </c>
      <c r="J132" s="40" t="s">
        <v>576</v>
      </c>
      <c r="K132" s="397">
        <v>38301</v>
      </c>
      <c r="L132" s="397">
        <v>3000</v>
      </c>
      <c r="M132" s="398" t="s">
        <v>24</v>
      </c>
      <c r="N132" s="397" t="str">
        <f t="shared" si="2"/>
        <v>3</v>
      </c>
      <c r="O132" s="397">
        <v>1</v>
      </c>
      <c r="P132" s="397">
        <v>1</v>
      </c>
      <c r="Q132" s="397" t="s">
        <v>514</v>
      </c>
      <c r="R132" s="397">
        <v>31</v>
      </c>
      <c r="S132" s="399">
        <v>0</v>
      </c>
      <c r="T132" s="400">
        <v>143201</v>
      </c>
      <c r="U132" s="190"/>
    </row>
    <row r="133" spans="1:21" ht="30" x14ac:dyDescent="0.25">
      <c r="A133" s="40">
        <v>38</v>
      </c>
      <c r="B133" s="40" t="s">
        <v>338</v>
      </c>
      <c r="C133" s="40">
        <v>3</v>
      </c>
      <c r="D133" s="40">
        <v>8</v>
      </c>
      <c r="E133" s="40">
        <v>1</v>
      </c>
      <c r="F133" s="40">
        <v>0</v>
      </c>
      <c r="G133" s="40">
        <v>3</v>
      </c>
      <c r="H133" s="40" t="s">
        <v>339</v>
      </c>
      <c r="I133" s="40">
        <v>3</v>
      </c>
      <c r="J133" s="40" t="s">
        <v>576</v>
      </c>
      <c r="K133" s="40">
        <v>38501</v>
      </c>
      <c r="L133" s="391">
        <v>3000</v>
      </c>
      <c r="M133" s="272" t="s">
        <v>26</v>
      </c>
      <c r="N133" s="40" t="str">
        <f t="shared" si="2"/>
        <v>3</v>
      </c>
      <c r="O133" s="40">
        <v>1</v>
      </c>
      <c r="P133" s="40">
        <v>1</v>
      </c>
      <c r="Q133" s="391" t="s">
        <v>514</v>
      </c>
      <c r="R133" s="40">
        <v>31</v>
      </c>
      <c r="S133" s="393">
        <v>0</v>
      </c>
      <c r="T133" s="392">
        <v>12369</v>
      </c>
      <c r="U133" s="190"/>
    </row>
    <row r="134" spans="1:21" x14ac:dyDescent="0.25">
      <c r="A134" s="40">
        <v>38</v>
      </c>
      <c r="B134" s="40" t="s">
        <v>338</v>
      </c>
      <c r="C134" s="40">
        <v>3</v>
      </c>
      <c r="D134" s="40">
        <v>8</v>
      </c>
      <c r="E134" s="40">
        <v>1</v>
      </c>
      <c r="F134" s="40">
        <v>0</v>
      </c>
      <c r="G134" s="40">
        <v>3</v>
      </c>
      <c r="H134" s="40" t="s">
        <v>339</v>
      </c>
      <c r="I134" s="40">
        <v>3</v>
      </c>
      <c r="J134" s="40" t="s">
        <v>576</v>
      </c>
      <c r="K134" s="397">
        <v>39202</v>
      </c>
      <c r="L134" s="397">
        <v>3000</v>
      </c>
      <c r="M134" s="398" t="s">
        <v>573</v>
      </c>
      <c r="N134" s="397" t="str">
        <f t="shared" si="2"/>
        <v>3</v>
      </c>
      <c r="O134" s="397">
        <v>1</v>
      </c>
      <c r="P134" s="397">
        <v>1</v>
      </c>
      <c r="Q134" s="397" t="s">
        <v>514</v>
      </c>
      <c r="R134" s="397">
        <v>31</v>
      </c>
      <c r="S134" s="399">
        <v>0</v>
      </c>
      <c r="T134" s="400">
        <v>366958</v>
      </c>
      <c r="U134" s="190"/>
    </row>
    <row r="135" spans="1:21" x14ac:dyDescent="0.25">
      <c r="A135" s="40">
        <v>38</v>
      </c>
      <c r="B135" s="40" t="s">
        <v>338</v>
      </c>
      <c r="C135" s="40">
        <v>3</v>
      </c>
      <c r="D135" s="40">
        <v>8</v>
      </c>
      <c r="E135" s="40">
        <v>1</v>
      </c>
      <c r="F135" s="40">
        <v>0</v>
      </c>
      <c r="G135" s="40">
        <v>3</v>
      </c>
      <c r="H135" s="40" t="s">
        <v>339</v>
      </c>
      <c r="I135" s="40">
        <v>3</v>
      </c>
      <c r="J135" s="40" t="s">
        <v>576</v>
      </c>
      <c r="K135" s="40">
        <v>39301</v>
      </c>
      <c r="L135" s="391">
        <v>3000</v>
      </c>
      <c r="M135" s="272" t="s">
        <v>574</v>
      </c>
      <c r="N135" s="40" t="str">
        <f t="shared" si="2"/>
        <v>3</v>
      </c>
      <c r="O135" s="40">
        <v>1</v>
      </c>
      <c r="P135" s="40">
        <v>1</v>
      </c>
      <c r="Q135" s="391" t="s">
        <v>514</v>
      </c>
      <c r="R135" s="40">
        <v>31</v>
      </c>
      <c r="S135" s="393">
        <v>0</v>
      </c>
      <c r="T135" s="392">
        <v>26504</v>
      </c>
      <c r="U135" s="190"/>
    </row>
    <row r="136" spans="1:21" x14ac:dyDescent="0.25">
      <c r="A136" s="40">
        <v>38</v>
      </c>
      <c r="B136" s="40" t="s">
        <v>338</v>
      </c>
      <c r="C136" s="40">
        <v>3</v>
      </c>
      <c r="D136" s="40">
        <v>8</v>
      </c>
      <c r="E136" s="40">
        <v>1</v>
      </c>
      <c r="F136" s="40">
        <v>0</v>
      </c>
      <c r="G136" s="40">
        <v>3</v>
      </c>
      <c r="H136" s="40" t="s">
        <v>339</v>
      </c>
      <c r="I136" s="40">
        <v>3</v>
      </c>
      <c r="J136" s="40" t="s">
        <v>576</v>
      </c>
      <c r="K136" s="397">
        <v>39501</v>
      </c>
      <c r="L136" s="397">
        <v>3000</v>
      </c>
      <c r="M136" s="398" t="s">
        <v>575</v>
      </c>
      <c r="N136" s="397" t="str">
        <f t="shared" si="2"/>
        <v>3</v>
      </c>
      <c r="O136" s="397">
        <v>1</v>
      </c>
      <c r="P136" s="397">
        <v>4</v>
      </c>
      <c r="Q136" s="397" t="s">
        <v>515</v>
      </c>
      <c r="R136" s="397">
        <v>31</v>
      </c>
      <c r="S136" s="399">
        <v>0</v>
      </c>
      <c r="T136" s="400">
        <v>145635</v>
      </c>
      <c r="U136" s="190"/>
    </row>
    <row r="137" spans="1:21" s="389" customFormat="1" x14ac:dyDescent="0.25">
      <c r="T137" s="390">
        <f>SUM(T2:T136)</f>
        <v>69329514</v>
      </c>
    </row>
    <row r="139" spans="1:21" x14ac:dyDescent="0.25">
      <c r="Q139">
        <v>2000</v>
      </c>
      <c r="T139" s="191">
        <f>SUMIFS($T$2:$T$136,$L$2:$L$136,Q139)</f>
        <v>10542012</v>
      </c>
    </row>
    <row r="140" spans="1:21" x14ac:dyDescent="0.25">
      <c r="Q140">
        <v>3000</v>
      </c>
      <c r="T140" s="332">
        <f>SUMIFS($T$2:$T$136,$L$2:$L$136,Q140)</f>
        <v>58787502</v>
      </c>
    </row>
    <row r="141" spans="1:21" x14ac:dyDescent="0.25">
      <c r="T141" s="191">
        <f>+T139+T140</f>
        <v>69329514</v>
      </c>
    </row>
  </sheetData>
  <autoFilter ref="K1:L137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275"/>
  <sheetViews>
    <sheetView showGridLines="0" tabSelected="1" zoomScale="80" zoomScaleNormal="80" workbookViewId="0">
      <pane xSplit="4" ySplit="4" topLeftCell="E260" activePane="bottomRight" state="frozen"/>
      <selection pane="topRight" activeCell="D1" sqref="D1"/>
      <selection pane="bottomLeft" activeCell="A5" sqref="A5"/>
      <selection pane="bottomRight" activeCell="B2" sqref="B2"/>
    </sheetView>
  </sheetViews>
  <sheetFormatPr baseColWidth="10" defaultRowHeight="14.25" x14ac:dyDescent="0.25"/>
  <cols>
    <col min="1" max="1" width="5" style="30" bestFit="1" customWidth="1"/>
    <col min="2" max="3" width="13" style="29" customWidth="1"/>
    <col min="4" max="4" width="51.42578125" style="31" customWidth="1"/>
    <col min="5" max="5" width="18.28515625" style="32" customWidth="1"/>
    <col min="6" max="6" width="16.140625" style="33" customWidth="1"/>
    <col min="7" max="7" width="15.140625" style="34" customWidth="1"/>
    <col min="8" max="8" width="8.42578125" style="30" customWidth="1"/>
    <col min="9" max="9" width="16.7109375" style="88" customWidth="1"/>
    <col min="10" max="10" width="13.5703125" style="29" customWidth="1"/>
    <col min="11" max="11" width="13.140625" style="29" customWidth="1"/>
    <col min="12" max="13" width="10.85546875" style="29" customWidth="1"/>
    <col min="14" max="14" width="10.85546875" style="82" customWidth="1"/>
    <col min="15" max="15" width="10.85546875" style="80" customWidth="1"/>
    <col min="16" max="17" width="12.5703125" style="29" customWidth="1"/>
    <col min="18" max="18" width="14" style="30" customWidth="1"/>
    <col min="19" max="19" width="10" style="30" bestFit="1" customWidth="1"/>
    <col min="20" max="20" width="14.5703125" style="30" customWidth="1"/>
    <col min="21" max="21" width="11.5703125" style="30" customWidth="1"/>
    <col min="22" max="22" width="15" style="29" customWidth="1"/>
    <col min="23" max="16384" width="11.42578125" style="30"/>
  </cols>
  <sheetData>
    <row r="1" spans="2:22" ht="19.5" customHeight="1" x14ac:dyDescent="0.25">
      <c r="B1" s="30"/>
      <c r="C1" s="30"/>
      <c r="D1" s="83"/>
      <c r="E1" s="83" t="s">
        <v>122</v>
      </c>
      <c r="F1" s="83"/>
      <c r="G1" s="83"/>
      <c r="H1" s="83"/>
      <c r="I1" s="86"/>
      <c r="J1" s="83"/>
      <c r="K1" s="83"/>
      <c r="L1" s="83"/>
      <c r="M1" s="83"/>
      <c r="O1" s="81"/>
    </row>
    <row r="2" spans="2:22" ht="29.25" customHeight="1" x14ac:dyDescent="0.25">
      <c r="B2" s="30"/>
      <c r="C2" s="30"/>
      <c r="D2" s="432"/>
      <c r="E2" s="432" t="s">
        <v>586</v>
      </c>
      <c r="F2" s="432"/>
      <c r="G2" s="432"/>
      <c r="H2" s="432"/>
      <c r="I2" s="433"/>
      <c r="J2" s="432"/>
      <c r="K2" s="432"/>
      <c r="L2" s="432"/>
      <c r="M2" s="432"/>
      <c r="O2" s="79"/>
    </row>
    <row r="3" spans="2:22" ht="30" customHeight="1" x14ac:dyDescent="0.25">
      <c r="B3" s="457" t="s">
        <v>111</v>
      </c>
      <c r="C3" s="457" t="s">
        <v>581</v>
      </c>
      <c r="D3" s="458" t="s">
        <v>3</v>
      </c>
      <c r="E3" s="458" t="s">
        <v>121</v>
      </c>
      <c r="F3" s="459" t="s">
        <v>160</v>
      </c>
      <c r="G3" s="459" t="s">
        <v>161</v>
      </c>
      <c r="H3" s="458" t="s">
        <v>112</v>
      </c>
      <c r="I3" s="458"/>
      <c r="J3" s="459" t="s">
        <v>587</v>
      </c>
      <c r="K3" s="459" t="s">
        <v>588</v>
      </c>
      <c r="L3" s="458" t="s">
        <v>115</v>
      </c>
      <c r="M3" s="458"/>
      <c r="N3" s="458"/>
      <c r="O3" s="458"/>
      <c r="P3" s="456" t="s">
        <v>163</v>
      </c>
      <c r="Q3" s="456" t="s">
        <v>164</v>
      </c>
      <c r="R3" s="456" t="s">
        <v>165</v>
      </c>
      <c r="S3" s="456" t="s">
        <v>166</v>
      </c>
      <c r="T3" s="456" t="s">
        <v>169</v>
      </c>
      <c r="U3" s="456" t="s">
        <v>170</v>
      </c>
      <c r="V3" s="456" t="s">
        <v>589</v>
      </c>
    </row>
    <row r="4" spans="2:22" ht="60" customHeight="1" x14ac:dyDescent="0.25">
      <c r="B4" s="457"/>
      <c r="C4" s="457"/>
      <c r="D4" s="458"/>
      <c r="E4" s="458"/>
      <c r="F4" s="459"/>
      <c r="G4" s="459"/>
      <c r="H4" s="434" t="s">
        <v>168</v>
      </c>
      <c r="I4" s="435" t="s">
        <v>116</v>
      </c>
      <c r="J4" s="459"/>
      <c r="K4" s="459"/>
      <c r="L4" s="434" t="s">
        <v>117</v>
      </c>
      <c r="M4" s="434" t="s">
        <v>118</v>
      </c>
      <c r="N4" s="434" t="s">
        <v>119</v>
      </c>
      <c r="O4" s="434" t="s">
        <v>120</v>
      </c>
      <c r="P4" s="456"/>
      <c r="Q4" s="456"/>
      <c r="R4" s="456"/>
      <c r="S4" s="456"/>
      <c r="T4" s="456"/>
      <c r="U4" s="456"/>
      <c r="V4" s="456"/>
    </row>
    <row r="5" spans="2:22" ht="14.25" customHeight="1" x14ac:dyDescent="0.25">
      <c r="B5" s="409">
        <v>21100023</v>
      </c>
      <c r="C5" s="409">
        <v>21101</v>
      </c>
      <c r="D5" s="419" t="s">
        <v>477</v>
      </c>
      <c r="E5" s="418">
        <v>3629</v>
      </c>
      <c r="F5" s="410">
        <v>3000</v>
      </c>
      <c r="G5" s="411">
        <v>0</v>
      </c>
      <c r="H5" s="412">
        <v>100</v>
      </c>
      <c r="I5" s="412" t="s">
        <v>296</v>
      </c>
      <c r="J5" s="413" t="s">
        <v>297</v>
      </c>
      <c r="K5" s="414">
        <v>31</v>
      </c>
      <c r="L5" s="412">
        <v>0</v>
      </c>
      <c r="M5" s="412">
        <v>50</v>
      </c>
      <c r="N5" s="412">
        <v>50</v>
      </c>
      <c r="O5" s="412">
        <v>0</v>
      </c>
      <c r="P5" s="409">
        <v>0</v>
      </c>
      <c r="Q5" s="409">
        <v>0</v>
      </c>
      <c r="R5" s="420">
        <v>0</v>
      </c>
      <c r="S5" s="421"/>
      <c r="T5" s="421"/>
      <c r="U5" s="421"/>
      <c r="V5" s="409" t="s">
        <v>326</v>
      </c>
    </row>
    <row r="6" spans="2:22" ht="14.25" customHeight="1" x14ac:dyDescent="0.25">
      <c r="B6" s="409">
        <v>21100026</v>
      </c>
      <c r="C6" s="409">
        <v>21101</v>
      </c>
      <c r="D6" s="419" t="s">
        <v>478</v>
      </c>
      <c r="E6" s="418">
        <v>21625</v>
      </c>
      <c r="F6" s="410">
        <v>20000</v>
      </c>
      <c r="G6" s="411">
        <v>0</v>
      </c>
      <c r="H6" s="412">
        <v>100</v>
      </c>
      <c r="I6" s="412" t="s">
        <v>296</v>
      </c>
      <c r="J6" s="413" t="s">
        <v>297</v>
      </c>
      <c r="K6" s="414">
        <v>31</v>
      </c>
      <c r="L6" s="412">
        <v>0</v>
      </c>
      <c r="M6" s="412">
        <v>33</v>
      </c>
      <c r="N6" s="412">
        <v>33</v>
      </c>
      <c r="O6" s="412">
        <v>34</v>
      </c>
      <c r="P6" s="409">
        <v>0</v>
      </c>
      <c r="Q6" s="409">
        <v>0</v>
      </c>
      <c r="R6" s="420">
        <v>0</v>
      </c>
      <c r="S6" s="421"/>
      <c r="T6" s="421"/>
      <c r="U6" s="421"/>
      <c r="V6" s="409" t="s">
        <v>326</v>
      </c>
    </row>
    <row r="7" spans="2:22" ht="14.25" customHeight="1" x14ac:dyDescent="0.25">
      <c r="B7" s="409">
        <v>21100032</v>
      </c>
      <c r="C7" s="409">
        <v>21101</v>
      </c>
      <c r="D7" s="419" t="s">
        <v>479</v>
      </c>
      <c r="E7" s="418">
        <v>4968</v>
      </c>
      <c r="F7" s="410">
        <v>4000</v>
      </c>
      <c r="G7" s="411">
        <v>0</v>
      </c>
      <c r="H7" s="412">
        <v>700</v>
      </c>
      <c r="I7" s="412" t="s">
        <v>296</v>
      </c>
      <c r="J7" s="413" t="s">
        <v>297</v>
      </c>
      <c r="K7" s="414">
        <v>31</v>
      </c>
      <c r="L7" s="412">
        <v>0</v>
      </c>
      <c r="M7" s="412">
        <v>33</v>
      </c>
      <c r="N7" s="412">
        <v>33</v>
      </c>
      <c r="O7" s="412">
        <v>34</v>
      </c>
      <c r="P7" s="409">
        <v>0</v>
      </c>
      <c r="Q7" s="409">
        <v>0</v>
      </c>
      <c r="R7" s="420">
        <v>0</v>
      </c>
      <c r="S7" s="421"/>
      <c r="T7" s="421"/>
      <c r="U7" s="421"/>
      <c r="V7" s="409" t="s">
        <v>326</v>
      </c>
    </row>
    <row r="8" spans="2:22" ht="14.25" customHeight="1" x14ac:dyDescent="0.25">
      <c r="B8" s="409">
        <v>21100263</v>
      </c>
      <c r="C8" s="409">
        <v>21101</v>
      </c>
      <c r="D8" s="419" t="s">
        <v>480</v>
      </c>
      <c r="E8" s="418">
        <v>5980</v>
      </c>
      <c r="F8" s="410">
        <v>5000</v>
      </c>
      <c r="G8" s="411">
        <v>0</v>
      </c>
      <c r="H8" s="412">
        <v>700</v>
      </c>
      <c r="I8" s="412" t="s">
        <v>296</v>
      </c>
      <c r="J8" s="413" t="s">
        <v>297</v>
      </c>
      <c r="K8" s="414">
        <v>31</v>
      </c>
      <c r="L8" s="412">
        <v>0</v>
      </c>
      <c r="M8" s="412">
        <v>33</v>
      </c>
      <c r="N8" s="412">
        <v>33</v>
      </c>
      <c r="O8" s="412">
        <v>34</v>
      </c>
      <c r="P8" s="409">
        <v>0</v>
      </c>
      <c r="Q8" s="409">
        <v>0</v>
      </c>
      <c r="R8" s="420">
        <v>0</v>
      </c>
      <c r="S8" s="421"/>
      <c r="T8" s="421"/>
      <c r="U8" s="421"/>
      <c r="V8" s="409" t="s">
        <v>326</v>
      </c>
    </row>
    <row r="9" spans="2:22" ht="14.25" customHeight="1" x14ac:dyDescent="0.25">
      <c r="B9" s="409">
        <v>21100063</v>
      </c>
      <c r="C9" s="409">
        <v>21101</v>
      </c>
      <c r="D9" s="419" t="s">
        <v>481</v>
      </c>
      <c r="E9" s="418">
        <v>12417</v>
      </c>
      <c r="F9" s="410">
        <v>12000</v>
      </c>
      <c r="G9" s="411">
        <v>0</v>
      </c>
      <c r="H9" s="412">
        <v>50</v>
      </c>
      <c r="I9" s="412" t="s">
        <v>296</v>
      </c>
      <c r="J9" s="413" t="s">
        <v>297</v>
      </c>
      <c r="K9" s="414">
        <v>31</v>
      </c>
      <c r="L9" s="412">
        <v>0</v>
      </c>
      <c r="M9" s="412">
        <v>33</v>
      </c>
      <c r="N9" s="412">
        <v>33</v>
      </c>
      <c r="O9" s="412">
        <v>34</v>
      </c>
      <c r="P9" s="409">
        <v>0</v>
      </c>
      <c r="Q9" s="409">
        <v>0</v>
      </c>
      <c r="R9" s="420">
        <v>0</v>
      </c>
      <c r="S9" s="421"/>
      <c r="T9" s="421"/>
      <c r="U9" s="421"/>
      <c r="V9" s="409" t="s">
        <v>326</v>
      </c>
    </row>
    <row r="10" spans="2:22" ht="14.25" customHeight="1" x14ac:dyDescent="0.25">
      <c r="B10" s="409">
        <v>21100064</v>
      </c>
      <c r="C10" s="409">
        <v>21101</v>
      </c>
      <c r="D10" s="419" t="s">
        <v>482</v>
      </c>
      <c r="E10" s="418">
        <v>1203</v>
      </c>
      <c r="F10" s="410">
        <v>1000</v>
      </c>
      <c r="G10" s="411">
        <v>0</v>
      </c>
      <c r="H10" s="412">
        <v>50</v>
      </c>
      <c r="I10" s="412" t="s">
        <v>296</v>
      </c>
      <c r="J10" s="413" t="s">
        <v>297</v>
      </c>
      <c r="K10" s="414">
        <v>31</v>
      </c>
      <c r="L10" s="412">
        <v>0</v>
      </c>
      <c r="M10" s="412">
        <v>33</v>
      </c>
      <c r="N10" s="412">
        <v>33</v>
      </c>
      <c r="O10" s="412">
        <v>34</v>
      </c>
      <c r="P10" s="409">
        <v>0</v>
      </c>
      <c r="Q10" s="409">
        <v>0</v>
      </c>
      <c r="R10" s="420">
        <v>0</v>
      </c>
      <c r="S10" s="421"/>
      <c r="T10" s="421"/>
      <c r="U10" s="421"/>
      <c r="V10" s="409" t="s">
        <v>326</v>
      </c>
    </row>
    <row r="11" spans="2:22" ht="14.25" customHeight="1" x14ac:dyDescent="0.25">
      <c r="B11" s="409">
        <v>21100065</v>
      </c>
      <c r="C11" s="409">
        <v>21101</v>
      </c>
      <c r="D11" s="419" t="s">
        <v>483</v>
      </c>
      <c r="E11" s="418">
        <v>1203</v>
      </c>
      <c r="F11" s="410">
        <v>1000</v>
      </c>
      <c r="G11" s="411">
        <v>0</v>
      </c>
      <c r="H11" s="412">
        <v>300</v>
      </c>
      <c r="I11" s="412" t="s">
        <v>296</v>
      </c>
      <c r="J11" s="413" t="s">
        <v>297</v>
      </c>
      <c r="K11" s="414">
        <v>31</v>
      </c>
      <c r="L11" s="412">
        <v>0</v>
      </c>
      <c r="M11" s="412">
        <v>33</v>
      </c>
      <c r="N11" s="412">
        <v>33</v>
      </c>
      <c r="O11" s="412">
        <v>34</v>
      </c>
      <c r="P11" s="409">
        <v>0</v>
      </c>
      <c r="Q11" s="409">
        <v>0</v>
      </c>
      <c r="R11" s="420">
        <v>0</v>
      </c>
      <c r="S11" s="421"/>
      <c r="T11" s="421"/>
      <c r="U11" s="421"/>
      <c r="V11" s="409" t="s">
        <v>326</v>
      </c>
    </row>
    <row r="12" spans="2:22" ht="14.25" customHeight="1" x14ac:dyDescent="0.25">
      <c r="B12" s="409">
        <v>21100069</v>
      </c>
      <c r="C12" s="409">
        <v>21101</v>
      </c>
      <c r="D12" s="419" t="s">
        <v>484</v>
      </c>
      <c r="E12" s="418">
        <v>1107</v>
      </c>
      <c r="F12" s="410">
        <v>1000</v>
      </c>
      <c r="G12" s="411">
        <v>0</v>
      </c>
      <c r="H12" s="412">
        <v>50</v>
      </c>
      <c r="I12" s="412" t="s">
        <v>296</v>
      </c>
      <c r="J12" s="413" t="s">
        <v>297</v>
      </c>
      <c r="K12" s="414">
        <v>31</v>
      </c>
      <c r="L12" s="412">
        <v>0</v>
      </c>
      <c r="M12" s="412">
        <v>33</v>
      </c>
      <c r="N12" s="412">
        <v>33</v>
      </c>
      <c r="O12" s="412">
        <v>34</v>
      </c>
      <c r="P12" s="409">
        <v>0</v>
      </c>
      <c r="Q12" s="409">
        <v>0</v>
      </c>
      <c r="R12" s="420">
        <v>0</v>
      </c>
      <c r="S12" s="421"/>
      <c r="T12" s="421"/>
      <c r="U12" s="421"/>
      <c r="V12" s="409" t="s">
        <v>326</v>
      </c>
    </row>
    <row r="13" spans="2:22" ht="14.25" customHeight="1" x14ac:dyDescent="0.25">
      <c r="B13" s="409">
        <v>21100070</v>
      </c>
      <c r="C13" s="409">
        <v>21101</v>
      </c>
      <c r="D13" s="419" t="s">
        <v>485</v>
      </c>
      <c r="E13" s="418">
        <v>1085</v>
      </c>
      <c r="F13" s="410">
        <v>1000</v>
      </c>
      <c r="G13" s="411">
        <v>0</v>
      </c>
      <c r="H13" s="412">
        <v>150</v>
      </c>
      <c r="I13" s="412" t="s">
        <v>296</v>
      </c>
      <c r="J13" s="413" t="s">
        <v>297</v>
      </c>
      <c r="K13" s="414">
        <v>31</v>
      </c>
      <c r="L13" s="412">
        <v>0</v>
      </c>
      <c r="M13" s="412">
        <v>33</v>
      </c>
      <c r="N13" s="412">
        <v>33</v>
      </c>
      <c r="O13" s="412">
        <v>34</v>
      </c>
      <c r="P13" s="409">
        <v>0</v>
      </c>
      <c r="Q13" s="409">
        <v>0</v>
      </c>
      <c r="R13" s="420">
        <v>0</v>
      </c>
      <c r="S13" s="421"/>
      <c r="T13" s="421"/>
      <c r="U13" s="421"/>
      <c r="V13" s="409" t="s">
        <v>326</v>
      </c>
    </row>
    <row r="14" spans="2:22" ht="14.25" customHeight="1" x14ac:dyDescent="0.25">
      <c r="B14" s="409">
        <v>21100076</v>
      </c>
      <c r="C14" s="409">
        <v>21101</v>
      </c>
      <c r="D14" s="419" t="s">
        <v>328</v>
      </c>
      <c r="E14" s="418">
        <v>255</v>
      </c>
      <c r="F14" s="410">
        <v>200</v>
      </c>
      <c r="G14" s="411">
        <v>0</v>
      </c>
      <c r="H14" s="412">
        <v>200</v>
      </c>
      <c r="I14" s="412" t="s">
        <v>296</v>
      </c>
      <c r="J14" s="413" t="s">
        <v>297</v>
      </c>
      <c r="K14" s="414">
        <v>31</v>
      </c>
      <c r="L14" s="412">
        <v>0</v>
      </c>
      <c r="M14" s="412">
        <v>33</v>
      </c>
      <c r="N14" s="412">
        <v>33</v>
      </c>
      <c r="O14" s="412">
        <v>34</v>
      </c>
      <c r="P14" s="409">
        <v>0</v>
      </c>
      <c r="Q14" s="409">
        <v>0</v>
      </c>
      <c r="R14" s="420">
        <v>0</v>
      </c>
      <c r="S14" s="421"/>
      <c r="T14" s="421"/>
      <c r="U14" s="421"/>
      <c r="V14" s="409" t="s">
        <v>326</v>
      </c>
    </row>
    <row r="15" spans="2:22" ht="14.25" customHeight="1" x14ac:dyDescent="0.25">
      <c r="B15" s="422">
        <v>21100079</v>
      </c>
      <c r="C15" s="409">
        <v>21101</v>
      </c>
      <c r="D15" s="419" t="s">
        <v>486</v>
      </c>
      <c r="E15" s="418">
        <v>7109</v>
      </c>
      <c r="F15" s="410">
        <v>5000</v>
      </c>
      <c r="G15" s="411">
        <v>0</v>
      </c>
      <c r="H15" s="412">
        <v>50</v>
      </c>
      <c r="I15" s="412" t="s">
        <v>296</v>
      </c>
      <c r="J15" s="413" t="s">
        <v>297</v>
      </c>
      <c r="K15" s="414">
        <v>31</v>
      </c>
      <c r="L15" s="412">
        <v>0</v>
      </c>
      <c r="M15" s="412">
        <v>33</v>
      </c>
      <c r="N15" s="412">
        <v>33</v>
      </c>
      <c r="O15" s="412">
        <v>34</v>
      </c>
      <c r="P15" s="409">
        <v>0</v>
      </c>
      <c r="Q15" s="409">
        <v>0</v>
      </c>
      <c r="R15" s="420">
        <v>0</v>
      </c>
      <c r="S15" s="421"/>
      <c r="T15" s="421"/>
      <c r="U15" s="421"/>
      <c r="V15" s="409" t="s">
        <v>326</v>
      </c>
    </row>
    <row r="16" spans="2:22" ht="14.25" customHeight="1" x14ac:dyDescent="0.25">
      <c r="B16" s="409">
        <v>21100082</v>
      </c>
      <c r="C16" s="409">
        <v>21101</v>
      </c>
      <c r="D16" s="419" t="s">
        <v>487</v>
      </c>
      <c r="E16" s="418">
        <v>1404</v>
      </c>
      <c r="F16" s="410">
        <v>1000</v>
      </c>
      <c r="G16" s="411">
        <v>0</v>
      </c>
      <c r="H16" s="412">
        <v>50</v>
      </c>
      <c r="I16" s="412" t="s">
        <v>296</v>
      </c>
      <c r="J16" s="413" t="s">
        <v>297</v>
      </c>
      <c r="K16" s="414">
        <v>31</v>
      </c>
      <c r="L16" s="412">
        <v>0</v>
      </c>
      <c r="M16" s="412">
        <v>33</v>
      </c>
      <c r="N16" s="412">
        <v>33</v>
      </c>
      <c r="O16" s="412">
        <v>34</v>
      </c>
      <c r="P16" s="409">
        <v>0</v>
      </c>
      <c r="Q16" s="409">
        <v>0</v>
      </c>
      <c r="R16" s="420">
        <v>0</v>
      </c>
      <c r="S16" s="421"/>
      <c r="T16" s="421"/>
      <c r="U16" s="421"/>
      <c r="V16" s="409" t="s">
        <v>326</v>
      </c>
    </row>
    <row r="17" spans="2:22" ht="14.25" customHeight="1" x14ac:dyDescent="0.25">
      <c r="B17" s="409">
        <v>21100084</v>
      </c>
      <c r="C17" s="409">
        <v>21101</v>
      </c>
      <c r="D17" s="419" t="s">
        <v>488</v>
      </c>
      <c r="E17" s="418">
        <v>481</v>
      </c>
      <c r="F17" s="410">
        <v>400</v>
      </c>
      <c r="G17" s="411">
        <v>0</v>
      </c>
      <c r="H17" s="412">
        <v>4000</v>
      </c>
      <c r="I17" s="412" t="s">
        <v>296</v>
      </c>
      <c r="J17" s="413" t="s">
        <v>297</v>
      </c>
      <c r="K17" s="414">
        <v>31</v>
      </c>
      <c r="L17" s="412">
        <v>0</v>
      </c>
      <c r="M17" s="412">
        <v>33</v>
      </c>
      <c r="N17" s="412">
        <v>33</v>
      </c>
      <c r="O17" s="412">
        <v>34</v>
      </c>
      <c r="P17" s="409">
        <v>0</v>
      </c>
      <c r="Q17" s="409">
        <v>0</v>
      </c>
      <c r="R17" s="420">
        <v>0</v>
      </c>
      <c r="S17" s="421"/>
      <c r="T17" s="421"/>
      <c r="U17" s="421"/>
      <c r="V17" s="409" t="s">
        <v>326</v>
      </c>
    </row>
    <row r="18" spans="2:22" ht="14.25" customHeight="1" x14ac:dyDescent="0.25">
      <c r="B18" s="409">
        <v>21100089</v>
      </c>
      <c r="C18" s="409">
        <v>21101</v>
      </c>
      <c r="D18" s="419" t="s">
        <v>582</v>
      </c>
      <c r="E18" s="418">
        <v>802</v>
      </c>
      <c r="F18" s="410">
        <v>800</v>
      </c>
      <c r="G18" s="411">
        <v>0</v>
      </c>
      <c r="H18" s="412">
        <v>100</v>
      </c>
      <c r="I18" s="412" t="s">
        <v>296</v>
      </c>
      <c r="J18" s="413" t="s">
        <v>297</v>
      </c>
      <c r="K18" s="414">
        <v>31</v>
      </c>
      <c r="L18" s="412">
        <v>0</v>
      </c>
      <c r="M18" s="412">
        <v>33</v>
      </c>
      <c r="N18" s="412">
        <v>33</v>
      </c>
      <c r="O18" s="412">
        <v>34</v>
      </c>
      <c r="P18" s="409">
        <v>0</v>
      </c>
      <c r="Q18" s="409">
        <v>0</v>
      </c>
      <c r="R18" s="420">
        <v>0</v>
      </c>
      <c r="S18" s="421"/>
      <c r="T18" s="421"/>
      <c r="U18" s="421"/>
      <c r="V18" s="409" t="s">
        <v>326</v>
      </c>
    </row>
    <row r="19" spans="2:22" ht="14.25" customHeight="1" x14ac:dyDescent="0.25">
      <c r="B19" s="409">
        <v>21100104</v>
      </c>
      <c r="C19" s="409">
        <v>21101</v>
      </c>
      <c r="D19" s="419" t="s">
        <v>489</v>
      </c>
      <c r="E19" s="418">
        <v>1925</v>
      </c>
      <c r="F19" s="410">
        <v>1000</v>
      </c>
      <c r="G19" s="411">
        <v>0</v>
      </c>
      <c r="H19" s="412">
        <v>100</v>
      </c>
      <c r="I19" s="412" t="s">
        <v>296</v>
      </c>
      <c r="J19" s="413" t="s">
        <v>297</v>
      </c>
      <c r="K19" s="414">
        <v>31</v>
      </c>
      <c r="L19" s="412">
        <v>0</v>
      </c>
      <c r="M19" s="412">
        <v>33</v>
      </c>
      <c r="N19" s="412">
        <v>33</v>
      </c>
      <c r="O19" s="412">
        <v>34</v>
      </c>
      <c r="P19" s="409">
        <v>0</v>
      </c>
      <c r="Q19" s="409">
        <v>0</v>
      </c>
      <c r="R19" s="420">
        <v>0</v>
      </c>
      <c r="S19" s="421"/>
      <c r="T19" s="421"/>
      <c r="U19" s="421"/>
      <c r="V19" s="409" t="s">
        <v>326</v>
      </c>
    </row>
    <row r="20" spans="2:22" x14ac:dyDescent="0.25">
      <c r="B20" s="409">
        <v>21100109</v>
      </c>
      <c r="C20" s="409">
        <v>21101</v>
      </c>
      <c r="D20" s="419" t="s">
        <v>490</v>
      </c>
      <c r="E20" s="418">
        <v>1115</v>
      </c>
      <c r="F20" s="410">
        <v>1000</v>
      </c>
      <c r="G20" s="411">
        <v>0</v>
      </c>
      <c r="H20" s="412">
        <v>1000</v>
      </c>
      <c r="I20" s="412" t="s">
        <v>296</v>
      </c>
      <c r="J20" s="413" t="s">
        <v>297</v>
      </c>
      <c r="K20" s="414">
        <v>31</v>
      </c>
      <c r="L20" s="412">
        <v>0</v>
      </c>
      <c r="M20" s="412">
        <v>33</v>
      </c>
      <c r="N20" s="412">
        <v>33</v>
      </c>
      <c r="O20" s="412">
        <v>34</v>
      </c>
      <c r="P20" s="409">
        <v>0</v>
      </c>
      <c r="Q20" s="409">
        <v>0</v>
      </c>
      <c r="R20" s="420">
        <v>0</v>
      </c>
      <c r="S20" s="421"/>
      <c r="T20" s="421"/>
      <c r="U20" s="421"/>
      <c r="V20" s="409" t="s">
        <v>326</v>
      </c>
    </row>
    <row r="21" spans="2:22" ht="14.25" customHeight="1" x14ac:dyDescent="0.25">
      <c r="B21" s="409">
        <v>21100121</v>
      </c>
      <c r="C21" s="409">
        <v>21101</v>
      </c>
      <c r="D21" s="419" t="s">
        <v>330</v>
      </c>
      <c r="E21" s="418">
        <v>660</v>
      </c>
      <c r="F21" s="410">
        <v>600</v>
      </c>
      <c r="G21" s="411">
        <v>0</v>
      </c>
      <c r="H21" s="412">
        <v>30</v>
      </c>
      <c r="I21" s="412" t="s">
        <v>298</v>
      </c>
      <c r="J21" s="413" t="s">
        <v>297</v>
      </c>
      <c r="K21" s="414">
        <v>31</v>
      </c>
      <c r="L21" s="412">
        <v>0</v>
      </c>
      <c r="M21" s="412">
        <v>33</v>
      </c>
      <c r="N21" s="412">
        <v>33</v>
      </c>
      <c r="O21" s="412">
        <v>34</v>
      </c>
      <c r="P21" s="409">
        <v>0</v>
      </c>
      <c r="Q21" s="409">
        <v>0</v>
      </c>
      <c r="R21" s="420">
        <v>0</v>
      </c>
      <c r="S21" s="421"/>
      <c r="T21" s="421"/>
      <c r="U21" s="421"/>
      <c r="V21" s="409" t="s">
        <v>326</v>
      </c>
    </row>
    <row r="22" spans="2:22" ht="14.25" customHeight="1" x14ac:dyDescent="0.25">
      <c r="B22" s="409">
        <v>21100133</v>
      </c>
      <c r="C22" s="409">
        <v>21101</v>
      </c>
      <c r="D22" s="419" t="s">
        <v>491</v>
      </c>
      <c r="E22" s="418">
        <v>320975</v>
      </c>
      <c r="F22" s="410">
        <v>150000</v>
      </c>
      <c r="G22" s="411">
        <v>0</v>
      </c>
      <c r="H22" s="412">
        <v>50</v>
      </c>
      <c r="I22" s="412" t="s">
        <v>296</v>
      </c>
      <c r="J22" s="413" t="s">
        <v>297</v>
      </c>
      <c r="K22" s="414">
        <v>31</v>
      </c>
      <c r="L22" s="412">
        <v>0</v>
      </c>
      <c r="M22" s="412">
        <v>33</v>
      </c>
      <c r="N22" s="412">
        <v>33</v>
      </c>
      <c r="O22" s="412">
        <v>34</v>
      </c>
      <c r="P22" s="409">
        <v>0</v>
      </c>
      <c r="Q22" s="409">
        <v>0</v>
      </c>
      <c r="R22" s="420">
        <v>0</v>
      </c>
      <c r="S22" s="421"/>
      <c r="T22" s="421"/>
      <c r="U22" s="421"/>
      <c r="V22" s="409" t="s">
        <v>326</v>
      </c>
    </row>
    <row r="23" spans="2:22" ht="14.25" customHeight="1" x14ac:dyDescent="0.25">
      <c r="B23" s="409">
        <v>21100144</v>
      </c>
      <c r="C23" s="409">
        <v>21101</v>
      </c>
      <c r="D23" s="419" t="s">
        <v>492</v>
      </c>
      <c r="E23" s="418">
        <v>914</v>
      </c>
      <c r="F23" s="410">
        <v>900</v>
      </c>
      <c r="G23" s="411">
        <v>0</v>
      </c>
      <c r="H23" s="412">
        <v>50</v>
      </c>
      <c r="I23" s="412" t="s">
        <v>296</v>
      </c>
      <c r="J23" s="413" t="s">
        <v>297</v>
      </c>
      <c r="K23" s="414">
        <v>31</v>
      </c>
      <c r="L23" s="412">
        <v>0</v>
      </c>
      <c r="M23" s="412">
        <v>33</v>
      </c>
      <c r="N23" s="412">
        <v>33</v>
      </c>
      <c r="O23" s="412">
        <v>34</v>
      </c>
      <c r="P23" s="409">
        <v>0</v>
      </c>
      <c r="Q23" s="409">
        <v>0</v>
      </c>
      <c r="R23" s="420">
        <v>0</v>
      </c>
      <c r="S23" s="421"/>
      <c r="T23" s="421"/>
      <c r="U23" s="421"/>
      <c r="V23" s="409" t="s">
        <v>326</v>
      </c>
    </row>
    <row r="24" spans="2:22" ht="14.25" customHeight="1" x14ac:dyDescent="0.25">
      <c r="B24" s="409">
        <v>21100153</v>
      </c>
      <c r="C24" s="409">
        <v>21101</v>
      </c>
      <c r="D24" s="419" t="s">
        <v>493</v>
      </c>
      <c r="E24" s="418">
        <v>30115</v>
      </c>
      <c r="F24" s="410">
        <v>15000</v>
      </c>
      <c r="G24" s="411">
        <v>0</v>
      </c>
      <c r="H24" s="412">
        <v>50</v>
      </c>
      <c r="I24" s="412" t="s">
        <v>296</v>
      </c>
      <c r="J24" s="413" t="s">
        <v>297</v>
      </c>
      <c r="K24" s="414">
        <v>31</v>
      </c>
      <c r="L24" s="412">
        <v>0</v>
      </c>
      <c r="M24" s="412">
        <v>33</v>
      </c>
      <c r="N24" s="412">
        <v>33</v>
      </c>
      <c r="O24" s="412">
        <v>34</v>
      </c>
      <c r="P24" s="409">
        <v>0</v>
      </c>
      <c r="Q24" s="409">
        <v>0</v>
      </c>
      <c r="R24" s="420">
        <v>0</v>
      </c>
      <c r="S24" s="421"/>
      <c r="T24" s="421"/>
      <c r="U24" s="421"/>
      <c r="V24" s="409" t="s">
        <v>326</v>
      </c>
    </row>
    <row r="25" spans="2:22" ht="14.25" customHeight="1" x14ac:dyDescent="0.25">
      <c r="B25" s="409">
        <v>21100154</v>
      </c>
      <c r="C25" s="409">
        <v>21101</v>
      </c>
      <c r="D25" s="419" t="s">
        <v>494</v>
      </c>
      <c r="E25" s="418">
        <v>826</v>
      </c>
      <c r="F25" s="410">
        <v>800</v>
      </c>
      <c r="G25" s="411">
        <v>0</v>
      </c>
      <c r="H25" s="412">
        <v>500</v>
      </c>
      <c r="I25" s="412" t="s">
        <v>296</v>
      </c>
      <c r="J25" s="413" t="s">
        <v>297</v>
      </c>
      <c r="K25" s="414">
        <v>31</v>
      </c>
      <c r="L25" s="412">
        <v>0</v>
      </c>
      <c r="M25" s="412">
        <v>33</v>
      </c>
      <c r="N25" s="412">
        <v>33</v>
      </c>
      <c r="O25" s="412">
        <v>34</v>
      </c>
      <c r="P25" s="409">
        <v>0</v>
      </c>
      <c r="Q25" s="409">
        <v>0</v>
      </c>
      <c r="R25" s="420">
        <v>0</v>
      </c>
      <c r="S25" s="421"/>
      <c r="T25" s="421"/>
      <c r="U25" s="421"/>
      <c r="V25" s="409" t="s">
        <v>326</v>
      </c>
    </row>
    <row r="26" spans="2:22" ht="14.25" customHeight="1" x14ac:dyDescent="0.25">
      <c r="B26" s="409">
        <v>21100185</v>
      </c>
      <c r="C26" s="409">
        <v>21101</v>
      </c>
      <c r="D26" s="419" t="s">
        <v>495</v>
      </c>
      <c r="E26" s="418">
        <v>826</v>
      </c>
      <c r="F26" s="410">
        <v>800</v>
      </c>
      <c r="G26" s="411">
        <v>0</v>
      </c>
      <c r="H26" s="412">
        <v>3000</v>
      </c>
      <c r="I26" s="412" t="s">
        <v>296</v>
      </c>
      <c r="J26" s="413" t="s">
        <v>297</v>
      </c>
      <c r="K26" s="414">
        <v>31</v>
      </c>
      <c r="L26" s="412">
        <v>0</v>
      </c>
      <c r="M26" s="412">
        <v>33</v>
      </c>
      <c r="N26" s="412">
        <v>33</v>
      </c>
      <c r="O26" s="412">
        <v>34</v>
      </c>
      <c r="P26" s="409">
        <v>0</v>
      </c>
      <c r="Q26" s="409">
        <v>0</v>
      </c>
      <c r="R26" s="420">
        <v>0</v>
      </c>
      <c r="S26" s="421"/>
      <c r="T26" s="421"/>
      <c r="U26" s="421"/>
      <c r="V26" s="409" t="s">
        <v>326</v>
      </c>
    </row>
    <row r="27" spans="2:22" ht="14.25" customHeight="1" x14ac:dyDescent="0.25">
      <c r="B27" s="409">
        <v>21100197</v>
      </c>
      <c r="C27" s="409">
        <v>21101</v>
      </c>
      <c r="D27" s="419" t="s">
        <v>496</v>
      </c>
      <c r="E27" s="418">
        <v>21579</v>
      </c>
      <c r="F27" s="410">
        <v>15000</v>
      </c>
      <c r="G27" s="411">
        <v>0</v>
      </c>
      <c r="H27" s="412">
        <v>300</v>
      </c>
      <c r="I27" s="412" t="s">
        <v>296</v>
      </c>
      <c r="J27" s="413" t="s">
        <v>297</v>
      </c>
      <c r="K27" s="414">
        <v>31</v>
      </c>
      <c r="L27" s="412">
        <v>0</v>
      </c>
      <c r="M27" s="412">
        <v>33</v>
      </c>
      <c r="N27" s="412">
        <v>33</v>
      </c>
      <c r="O27" s="412">
        <v>34</v>
      </c>
      <c r="P27" s="409">
        <v>0</v>
      </c>
      <c r="Q27" s="409">
        <v>0</v>
      </c>
      <c r="R27" s="420">
        <v>0</v>
      </c>
      <c r="S27" s="421"/>
      <c r="T27" s="421"/>
      <c r="U27" s="421"/>
      <c r="V27" s="409" t="s">
        <v>326</v>
      </c>
    </row>
    <row r="28" spans="2:22" ht="14.25" customHeight="1" x14ac:dyDescent="0.25">
      <c r="B28" s="416">
        <v>21100202</v>
      </c>
      <c r="C28" s="409">
        <v>21101</v>
      </c>
      <c r="D28" s="417" t="s">
        <v>497</v>
      </c>
      <c r="E28" s="418">
        <v>1877</v>
      </c>
      <c r="F28" s="410">
        <v>1000</v>
      </c>
      <c r="G28" s="411">
        <v>0</v>
      </c>
      <c r="H28" s="412">
        <v>130</v>
      </c>
      <c r="I28" s="412" t="s">
        <v>296</v>
      </c>
      <c r="J28" s="413" t="s">
        <v>297</v>
      </c>
      <c r="K28" s="414">
        <v>31</v>
      </c>
      <c r="L28" s="412">
        <v>10</v>
      </c>
      <c r="M28" s="412">
        <v>25</v>
      </c>
      <c r="N28" s="412">
        <v>40</v>
      </c>
      <c r="O28" s="412">
        <v>25</v>
      </c>
      <c r="P28" s="409">
        <v>0</v>
      </c>
      <c r="Q28" s="409">
        <v>0</v>
      </c>
      <c r="R28" s="420">
        <v>0</v>
      </c>
      <c r="S28" s="421"/>
      <c r="T28" s="421"/>
      <c r="U28" s="421"/>
      <c r="V28" s="415" t="s">
        <v>326</v>
      </c>
    </row>
    <row r="29" spans="2:22" ht="14.25" customHeight="1" x14ac:dyDescent="0.25">
      <c r="B29" s="416">
        <v>21100216</v>
      </c>
      <c r="C29" s="409">
        <v>21101</v>
      </c>
      <c r="D29" s="417" t="s">
        <v>498</v>
      </c>
      <c r="E29" s="418">
        <v>1604</v>
      </c>
      <c r="F29" s="410">
        <v>1000</v>
      </c>
      <c r="G29" s="411">
        <v>0</v>
      </c>
      <c r="H29" s="412">
        <v>10</v>
      </c>
      <c r="I29" s="412" t="s">
        <v>296</v>
      </c>
      <c r="J29" s="413" t="s">
        <v>297</v>
      </c>
      <c r="K29" s="414">
        <v>31</v>
      </c>
      <c r="L29" s="412">
        <v>10</v>
      </c>
      <c r="M29" s="412">
        <v>40</v>
      </c>
      <c r="N29" s="412">
        <v>45</v>
      </c>
      <c r="O29" s="412">
        <v>5</v>
      </c>
      <c r="P29" s="409">
        <v>0</v>
      </c>
      <c r="Q29" s="409">
        <v>0</v>
      </c>
      <c r="R29" s="420">
        <v>0</v>
      </c>
      <c r="S29" s="421"/>
      <c r="T29" s="421"/>
      <c r="U29" s="421"/>
      <c r="V29" s="415" t="s">
        <v>326</v>
      </c>
    </row>
    <row r="30" spans="2:22" ht="14.25" customHeight="1" x14ac:dyDescent="0.25">
      <c r="B30" s="423">
        <v>21100228</v>
      </c>
      <c r="C30" s="409">
        <v>21101</v>
      </c>
      <c r="D30" s="417" t="s">
        <v>499</v>
      </c>
      <c r="E30" s="418">
        <v>1703</v>
      </c>
      <c r="F30" s="410">
        <v>1000</v>
      </c>
      <c r="G30" s="411">
        <v>0</v>
      </c>
      <c r="H30" s="412">
        <v>50</v>
      </c>
      <c r="I30" s="412" t="s">
        <v>296</v>
      </c>
      <c r="J30" s="413" t="s">
        <v>297</v>
      </c>
      <c r="K30" s="414">
        <v>31</v>
      </c>
      <c r="L30" s="412">
        <v>0</v>
      </c>
      <c r="M30" s="412">
        <v>0</v>
      </c>
      <c r="N30" s="412">
        <v>0</v>
      </c>
      <c r="O30" s="412">
        <v>100</v>
      </c>
      <c r="P30" s="409">
        <v>0</v>
      </c>
      <c r="Q30" s="409">
        <v>0</v>
      </c>
      <c r="R30" s="420">
        <v>0</v>
      </c>
      <c r="S30" s="421"/>
      <c r="T30" s="421"/>
      <c r="U30" s="421"/>
      <c r="V30" s="415" t="s">
        <v>326</v>
      </c>
    </row>
    <row r="31" spans="2:22" ht="14.25" customHeight="1" x14ac:dyDescent="0.25">
      <c r="B31" s="409">
        <v>21100243</v>
      </c>
      <c r="C31" s="409">
        <v>21101</v>
      </c>
      <c r="D31" s="419" t="s">
        <v>583</v>
      </c>
      <c r="E31" s="418">
        <v>6018</v>
      </c>
      <c r="F31" s="410">
        <v>5000</v>
      </c>
      <c r="G31" s="411">
        <v>0</v>
      </c>
      <c r="H31" s="412">
        <v>50</v>
      </c>
      <c r="I31" s="412" t="s">
        <v>296</v>
      </c>
      <c r="J31" s="413" t="s">
        <v>297</v>
      </c>
      <c r="K31" s="414">
        <v>31</v>
      </c>
      <c r="L31" s="412">
        <v>0</v>
      </c>
      <c r="M31" s="412">
        <v>33</v>
      </c>
      <c r="N31" s="412">
        <v>33</v>
      </c>
      <c r="O31" s="412">
        <v>34</v>
      </c>
      <c r="P31" s="409">
        <v>0</v>
      </c>
      <c r="Q31" s="409">
        <v>0</v>
      </c>
      <c r="R31" s="420">
        <v>0</v>
      </c>
      <c r="S31" s="421"/>
      <c r="T31" s="421"/>
      <c r="U31" s="421"/>
      <c r="V31" s="415" t="s">
        <v>326</v>
      </c>
    </row>
    <row r="32" spans="2:22" ht="14.25" customHeight="1" x14ac:dyDescent="0.25">
      <c r="B32" s="409">
        <v>21100261</v>
      </c>
      <c r="C32" s="409">
        <v>21101</v>
      </c>
      <c r="D32" s="419" t="s">
        <v>501</v>
      </c>
      <c r="E32" s="418">
        <v>3731</v>
      </c>
      <c r="F32" s="410">
        <v>2000</v>
      </c>
      <c r="G32" s="411">
        <v>0</v>
      </c>
      <c r="H32" s="412">
        <v>55000</v>
      </c>
      <c r="I32" s="412" t="s">
        <v>296</v>
      </c>
      <c r="J32" s="413" t="s">
        <v>297</v>
      </c>
      <c r="K32" s="414">
        <v>31</v>
      </c>
      <c r="L32" s="412">
        <v>0</v>
      </c>
      <c r="M32" s="412">
        <v>33</v>
      </c>
      <c r="N32" s="412">
        <v>33</v>
      </c>
      <c r="O32" s="412">
        <v>34</v>
      </c>
      <c r="P32" s="409">
        <v>0</v>
      </c>
      <c r="Q32" s="409">
        <v>0</v>
      </c>
      <c r="R32" s="420">
        <v>0</v>
      </c>
      <c r="S32" s="421"/>
      <c r="T32" s="421"/>
      <c r="U32" s="421"/>
      <c r="V32" s="415" t="s">
        <v>326</v>
      </c>
    </row>
    <row r="33" spans="2:22" ht="14.25" customHeight="1" x14ac:dyDescent="0.25">
      <c r="B33" s="409">
        <v>21100263</v>
      </c>
      <c r="C33" s="409">
        <v>21101</v>
      </c>
      <c r="D33" s="419" t="s">
        <v>502</v>
      </c>
      <c r="E33" s="418">
        <v>8566</v>
      </c>
      <c r="F33" s="410">
        <v>2000</v>
      </c>
      <c r="G33" s="411">
        <v>0</v>
      </c>
      <c r="H33" s="412">
        <v>8500</v>
      </c>
      <c r="I33" s="412" t="s">
        <v>296</v>
      </c>
      <c r="J33" s="413" t="s">
        <v>297</v>
      </c>
      <c r="K33" s="414">
        <v>31</v>
      </c>
      <c r="L33" s="412">
        <v>0</v>
      </c>
      <c r="M33" s="412">
        <v>33</v>
      </c>
      <c r="N33" s="412">
        <v>33</v>
      </c>
      <c r="O33" s="412">
        <v>34</v>
      </c>
      <c r="P33" s="409">
        <v>0</v>
      </c>
      <c r="Q33" s="409">
        <v>0</v>
      </c>
      <c r="R33" s="420">
        <v>0</v>
      </c>
      <c r="S33" s="421"/>
      <c r="T33" s="421"/>
      <c r="U33" s="421"/>
      <c r="V33" s="415" t="s">
        <v>326</v>
      </c>
    </row>
    <row r="34" spans="2:22" ht="14.25" customHeight="1" x14ac:dyDescent="0.25">
      <c r="B34" s="409">
        <v>21400006</v>
      </c>
      <c r="C34" s="409">
        <v>21401</v>
      </c>
      <c r="D34" s="419" t="s">
        <v>503</v>
      </c>
      <c r="E34" s="418">
        <v>1207</v>
      </c>
      <c r="F34" s="410">
        <v>1000</v>
      </c>
      <c r="G34" s="411">
        <v>0</v>
      </c>
      <c r="H34" s="412">
        <v>200</v>
      </c>
      <c r="I34" s="412" t="s">
        <v>296</v>
      </c>
      <c r="J34" s="413" t="s">
        <v>297</v>
      </c>
      <c r="K34" s="414">
        <v>31</v>
      </c>
      <c r="L34" s="412">
        <v>0</v>
      </c>
      <c r="M34" s="412">
        <v>33</v>
      </c>
      <c r="N34" s="412">
        <v>33</v>
      </c>
      <c r="O34" s="412">
        <v>34</v>
      </c>
      <c r="P34" s="409">
        <v>0</v>
      </c>
      <c r="Q34" s="409">
        <v>0</v>
      </c>
      <c r="R34" s="420">
        <v>0</v>
      </c>
      <c r="S34" s="421"/>
      <c r="T34" s="421"/>
      <c r="U34" s="421"/>
      <c r="V34" s="415" t="s">
        <v>326</v>
      </c>
    </row>
    <row r="35" spans="2:22" ht="14.25" customHeight="1" x14ac:dyDescent="0.25">
      <c r="B35" s="416">
        <v>21400026</v>
      </c>
      <c r="C35" s="409">
        <v>21401</v>
      </c>
      <c r="D35" s="417" t="s">
        <v>506</v>
      </c>
      <c r="E35" s="418">
        <v>722</v>
      </c>
      <c r="F35" s="410">
        <v>700</v>
      </c>
      <c r="G35" s="411">
        <v>0</v>
      </c>
      <c r="H35" s="412">
        <v>12000</v>
      </c>
      <c r="I35" s="412" t="s">
        <v>296</v>
      </c>
      <c r="J35" s="413" t="s">
        <v>297</v>
      </c>
      <c r="K35" s="414">
        <v>31</v>
      </c>
      <c r="L35" s="412">
        <v>0</v>
      </c>
      <c r="M35" s="412">
        <v>33</v>
      </c>
      <c r="N35" s="412">
        <v>33</v>
      </c>
      <c r="O35" s="412">
        <v>34</v>
      </c>
      <c r="P35" s="409">
        <v>0</v>
      </c>
      <c r="Q35" s="409">
        <v>0</v>
      </c>
      <c r="R35" s="420">
        <v>0</v>
      </c>
      <c r="S35" s="421"/>
      <c r="T35" s="421"/>
      <c r="U35" s="421"/>
      <c r="V35" s="415" t="s">
        <v>326</v>
      </c>
    </row>
    <row r="36" spans="2:22" ht="14.25" customHeight="1" x14ac:dyDescent="0.25">
      <c r="B36" s="416">
        <v>21400027</v>
      </c>
      <c r="C36" s="409">
        <v>21401</v>
      </c>
      <c r="D36" s="417" t="s">
        <v>507</v>
      </c>
      <c r="E36" s="418">
        <v>9629</v>
      </c>
      <c r="F36" s="410">
        <v>5000</v>
      </c>
      <c r="G36" s="411">
        <v>0</v>
      </c>
      <c r="H36" s="412">
        <v>200</v>
      </c>
      <c r="I36" s="412" t="s">
        <v>296</v>
      </c>
      <c r="J36" s="413" t="s">
        <v>297</v>
      </c>
      <c r="K36" s="414">
        <v>31</v>
      </c>
      <c r="L36" s="412">
        <v>25</v>
      </c>
      <c r="M36" s="412">
        <v>25</v>
      </c>
      <c r="N36" s="412">
        <v>25</v>
      </c>
      <c r="O36" s="412">
        <v>25</v>
      </c>
      <c r="P36" s="409">
        <v>0</v>
      </c>
      <c r="Q36" s="409">
        <v>0</v>
      </c>
      <c r="R36" s="420">
        <v>0</v>
      </c>
      <c r="S36" s="421"/>
      <c r="T36" s="421"/>
      <c r="U36" s="421"/>
      <c r="V36" s="415" t="s">
        <v>326</v>
      </c>
    </row>
    <row r="37" spans="2:22" ht="14.25" customHeight="1" x14ac:dyDescent="0.25">
      <c r="B37" s="416">
        <v>21400028</v>
      </c>
      <c r="C37" s="409">
        <v>21401</v>
      </c>
      <c r="D37" s="417" t="s">
        <v>508</v>
      </c>
      <c r="E37" s="418">
        <v>601</v>
      </c>
      <c r="F37" s="410">
        <v>500</v>
      </c>
      <c r="G37" s="411">
        <v>0</v>
      </c>
      <c r="H37" s="412">
        <v>250</v>
      </c>
      <c r="I37" s="412" t="s">
        <v>296</v>
      </c>
      <c r="J37" s="413" t="s">
        <v>297</v>
      </c>
      <c r="K37" s="414">
        <v>31</v>
      </c>
      <c r="L37" s="412">
        <v>25</v>
      </c>
      <c r="M37" s="412">
        <v>25</v>
      </c>
      <c r="N37" s="412">
        <v>25</v>
      </c>
      <c r="O37" s="412">
        <v>25</v>
      </c>
      <c r="P37" s="409">
        <v>0</v>
      </c>
      <c r="Q37" s="409">
        <v>0</v>
      </c>
      <c r="R37" s="420">
        <v>0</v>
      </c>
      <c r="S37" s="421"/>
      <c r="T37" s="421"/>
      <c r="U37" s="421"/>
      <c r="V37" s="415" t="s">
        <v>326</v>
      </c>
    </row>
    <row r="38" spans="2:22" ht="27.75" customHeight="1" x14ac:dyDescent="0.25">
      <c r="B38" s="416">
        <v>21400029</v>
      </c>
      <c r="C38" s="409">
        <v>21401</v>
      </c>
      <c r="D38" s="417" t="s">
        <v>509</v>
      </c>
      <c r="E38" s="418">
        <v>3009</v>
      </c>
      <c r="F38" s="410">
        <v>3000</v>
      </c>
      <c r="G38" s="411">
        <v>0</v>
      </c>
      <c r="H38" s="412">
        <v>140</v>
      </c>
      <c r="I38" s="412" t="s">
        <v>296</v>
      </c>
      <c r="J38" s="413" t="s">
        <v>297</v>
      </c>
      <c r="K38" s="414">
        <v>31</v>
      </c>
      <c r="L38" s="412">
        <v>0</v>
      </c>
      <c r="M38" s="412">
        <v>33</v>
      </c>
      <c r="N38" s="412">
        <v>33</v>
      </c>
      <c r="O38" s="412">
        <v>34</v>
      </c>
      <c r="P38" s="409">
        <v>0</v>
      </c>
      <c r="Q38" s="409">
        <v>0</v>
      </c>
      <c r="R38" s="420">
        <v>0</v>
      </c>
      <c r="S38" s="421"/>
      <c r="T38" s="421"/>
      <c r="U38" s="421"/>
      <c r="V38" s="415" t="s">
        <v>326</v>
      </c>
    </row>
    <row r="39" spans="2:22" ht="27.75" customHeight="1" x14ac:dyDescent="0.25">
      <c r="B39" s="416">
        <v>21200030</v>
      </c>
      <c r="C39" s="409">
        <v>21201</v>
      </c>
      <c r="D39" s="417" t="s">
        <v>28</v>
      </c>
      <c r="E39" s="418">
        <v>187178</v>
      </c>
      <c r="F39" s="410">
        <v>150000</v>
      </c>
      <c r="G39" s="411">
        <v>0</v>
      </c>
      <c r="H39" s="412">
        <v>50</v>
      </c>
      <c r="I39" s="412" t="s">
        <v>296</v>
      </c>
      <c r="J39" s="413" t="s">
        <v>297</v>
      </c>
      <c r="K39" s="414">
        <v>31</v>
      </c>
      <c r="L39" s="412">
        <v>25</v>
      </c>
      <c r="M39" s="412">
        <v>25</v>
      </c>
      <c r="N39" s="412">
        <v>25</v>
      </c>
      <c r="O39" s="412">
        <v>25</v>
      </c>
      <c r="P39" s="409">
        <v>0</v>
      </c>
      <c r="Q39" s="409">
        <v>0</v>
      </c>
      <c r="R39" s="420">
        <v>0</v>
      </c>
      <c r="S39" s="421"/>
      <c r="T39" s="421"/>
      <c r="U39" s="421"/>
      <c r="V39" s="415" t="s">
        <v>326</v>
      </c>
    </row>
    <row r="40" spans="2:22" ht="14.25" customHeight="1" x14ac:dyDescent="0.25">
      <c r="B40" s="416">
        <v>21500042</v>
      </c>
      <c r="C40" s="416">
        <v>21502</v>
      </c>
      <c r="D40" s="417" t="s">
        <v>29</v>
      </c>
      <c r="E40" s="418">
        <v>48701.7</v>
      </c>
      <c r="F40" s="410">
        <v>40000</v>
      </c>
      <c r="G40" s="411">
        <v>0</v>
      </c>
      <c r="H40" s="412">
        <v>55</v>
      </c>
      <c r="I40" s="412" t="s">
        <v>296</v>
      </c>
      <c r="J40" s="413" t="s">
        <v>297</v>
      </c>
      <c r="K40" s="414">
        <v>31</v>
      </c>
      <c r="L40" s="412">
        <v>0</v>
      </c>
      <c r="M40" s="412">
        <v>33</v>
      </c>
      <c r="N40" s="412">
        <v>33</v>
      </c>
      <c r="O40" s="412">
        <v>34</v>
      </c>
      <c r="P40" s="409">
        <v>0</v>
      </c>
      <c r="Q40" s="409">
        <v>0</v>
      </c>
      <c r="R40" s="420">
        <v>0</v>
      </c>
      <c r="S40" s="421"/>
      <c r="T40" s="421"/>
      <c r="U40" s="421"/>
      <c r="V40" s="415" t="s">
        <v>326</v>
      </c>
    </row>
    <row r="41" spans="2:22" ht="14.25" customHeight="1" x14ac:dyDescent="0.25">
      <c r="B41" s="416">
        <v>21500020</v>
      </c>
      <c r="C41" s="416">
        <v>21502</v>
      </c>
      <c r="D41" s="417" t="s">
        <v>30</v>
      </c>
      <c r="E41" s="418">
        <v>113637.29999999999</v>
      </c>
      <c r="F41" s="410">
        <v>100000</v>
      </c>
      <c r="G41" s="411">
        <v>0</v>
      </c>
      <c r="H41" s="412">
        <v>85</v>
      </c>
      <c r="I41" s="412" t="s">
        <v>296</v>
      </c>
      <c r="J41" s="413" t="s">
        <v>297</v>
      </c>
      <c r="K41" s="414">
        <v>31</v>
      </c>
      <c r="L41" s="412">
        <v>0</v>
      </c>
      <c r="M41" s="412">
        <v>33</v>
      </c>
      <c r="N41" s="412">
        <v>33</v>
      </c>
      <c r="O41" s="412">
        <v>34</v>
      </c>
      <c r="P41" s="409">
        <v>0</v>
      </c>
      <c r="Q41" s="409">
        <v>0</v>
      </c>
      <c r="R41" s="420">
        <v>0</v>
      </c>
      <c r="S41" s="421"/>
      <c r="T41" s="421"/>
      <c r="U41" s="421"/>
      <c r="V41" s="415" t="s">
        <v>326</v>
      </c>
    </row>
    <row r="42" spans="2:22" ht="14.25" customHeight="1" x14ac:dyDescent="0.25">
      <c r="B42" s="416">
        <v>21600014</v>
      </c>
      <c r="C42" s="416">
        <v>21601</v>
      </c>
      <c r="D42" s="417" t="s">
        <v>437</v>
      </c>
      <c r="E42" s="418">
        <v>3783.8951965065498</v>
      </c>
      <c r="F42" s="410">
        <v>2000</v>
      </c>
      <c r="G42" s="411">
        <v>0</v>
      </c>
      <c r="H42" s="412">
        <v>40</v>
      </c>
      <c r="I42" s="412" t="s">
        <v>299</v>
      </c>
      <c r="J42" s="413" t="s">
        <v>297</v>
      </c>
      <c r="K42" s="414">
        <v>31</v>
      </c>
      <c r="L42" s="412">
        <v>0</v>
      </c>
      <c r="M42" s="412">
        <v>33</v>
      </c>
      <c r="N42" s="412">
        <v>33</v>
      </c>
      <c r="O42" s="412">
        <v>34</v>
      </c>
      <c r="P42" s="409">
        <v>0</v>
      </c>
      <c r="Q42" s="409">
        <v>0</v>
      </c>
      <c r="R42" s="420">
        <v>0</v>
      </c>
      <c r="S42" s="421"/>
      <c r="T42" s="421"/>
      <c r="U42" s="421"/>
      <c r="V42" s="415" t="s">
        <v>326</v>
      </c>
    </row>
    <row r="43" spans="2:22" ht="14.25" customHeight="1" x14ac:dyDescent="0.25">
      <c r="B43" s="416">
        <v>21600017</v>
      </c>
      <c r="C43" s="416">
        <v>21601</v>
      </c>
      <c r="D43" s="417" t="s">
        <v>438</v>
      </c>
      <c r="E43" s="418">
        <v>4729.8689956331873</v>
      </c>
      <c r="F43" s="410">
        <v>2000</v>
      </c>
      <c r="G43" s="411">
        <v>0</v>
      </c>
      <c r="H43" s="412">
        <v>40</v>
      </c>
      <c r="I43" s="412" t="s">
        <v>301</v>
      </c>
      <c r="J43" s="413" t="s">
        <v>297</v>
      </c>
      <c r="K43" s="414">
        <v>31</v>
      </c>
      <c r="L43" s="412">
        <v>0</v>
      </c>
      <c r="M43" s="412">
        <v>33</v>
      </c>
      <c r="N43" s="412">
        <v>33</v>
      </c>
      <c r="O43" s="412">
        <v>34</v>
      </c>
      <c r="P43" s="409">
        <v>0</v>
      </c>
      <c r="Q43" s="409">
        <v>0</v>
      </c>
      <c r="R43" s="420">
        <v>0</v>
      </c>
      <c r="S43" s="421"/>
      <c r="T43" s="421"/>
      <c r="U43" s="421"/>
      <c r="V43" s="415" t="s">
        <v>326</v>
      </c>
    </row>
    <row r="44" spans="2:22" ht="14.25" customHeight="1" x14ac:dyDescent="0.25">
      <c r="B44" s="416">
        <v>21600005</v>
      </c>
      <c r="C44" s="416">
        <v>21601</v>
      </c>
      <c r="D44" s="417" t="s">
        <v>585</v>
      </c>
      <c r="E44" s="418">
        <v>945.97379912663746</v>
      </c>
      <c r="F44" s="410">
        <v>500</v>
      </c>
      <c r="G44" s="411">
        <v>0</v>
      </c>
      <c r="H44" s="412">
        <v>20</v>
      </c>
      <c r="I44" s="412" t="s">
        <v>296</v>
      </c>
      <c r="J44" s="413" t="s">
        <v>297</v>
      </c>
      <c r="K44" s="414">
        <v>31</v>
      </c>
      <c r="L44" s="412">
        <v>0</v>
      </c>
      <c r="M44" s="412">
        <v>33</v>
      </c>
      <c r="N44" s="412">
        <v>33</v>
      </c>
      <c r="O44" s="412">
        <v>34</v>
      </c>
      <c r="P44" s="409">
        <v>0</v>
      </c>
      <c r="Q44" s="409">
        <v>0</v>
      </c>
      <c r="R44" s="420">
        <v>0</v>
      </c>
      <c r="S44" s="421"/>
      <c r="T44" s="421"/>
      <c r="U44" s="421"/>
      <c r="V44" s="415" t="s">
        <v>326</v>
      </c>
    </row>
    <row r="45" spans="2:22" ht="14.25" customHeight="1" x14ac:dyDescent="0.25">
      <c r="B45" s="416">
        <v>21600042</v>
      </c>
      <c r="C45" s="416">
        <v>21601</v>
      </c>
      <c r="D45" s="417" t="s">
        <v>440</v>
      </c>
      <c r="E45" s="418">
        <v>42568.820960698686</v>
      </c>
      <c r="F45" s="410">
        <v>20000</v>
      </c>
      <c r="G45" s="411">
        <v>0</v>
      </c>
      <c r="H45" s="412">
        <v>50</v>
      </c>
      <c r="I45" s="412" t="s">
        <v>296</v>
      </c>
      <c r="J45" s="413" t="s">
        <v>297</v>
      </c>
      <c r="K45" s="414">
        <v>31</v>
      </c>
      <c r="L45" s="412">
        <v>0</v>
      </c>
      <c r="M45" s="412">
        <v>33</v>
      </c>
      <c r="N45" s="412">
        <v>33</v>
      </c>
      <c r="O45" s="412">
        <v>34</v>
      </c>
      <c r="P45" s="409">
        <v>0</v>
      </c>
      <c r="Q45" s="409">
        <v>0</v>
      </c>
      <c r="R45" s="420">
        <v>0</v>
      </c>
      <c r="S45" s="421"/>
      <c r="T45" s="421"/>
      <c r="U45" s="421"/>
      <c r="V45" s="415" t="s">
        <v>326</v>
      </c>
    </row>
    <row r="46" spans="2:22" ht="14.25" customHeight="1" x14ac:dyDescent="0.25">
      <c r="B46" s="416">
        <v>21600043</v>
      </c>
      <c r="C46" s="416">
        <v>21601</v>
      </c>
      <c r="D46" s="417" t="s">
        <v>441</v>
      </c>
      <c r="E46" s="418">
        <v>36892.978165938868</v>
      </c>
      <c r="F46" s="410">
        <v>20000</v>
      </c>
      <c r="G46" s="411">
        <v>0</v>
      </c>
      <c r="H46" s="412">
        <v>50</v>
      </c>
      <c r="I46" s="412" t="s">
        <v>296</v>
      </c>
      <c r="J46" s="413" t="s">
        <v>297</v>
      </c>
      <c r="K46" s="414">
        <v>31</v>
      </c>
      <c r="L46" s="412">
        <v>0</v>
      </c>
      <c r="M46" s="412">
        <v>33</v>
      </c>
      <c r="N46" s="412">
        <v>33</v>
      </c>
      <c r="O46" s="412">
        <v>34</v>
      </c>
      <c r="P46" s="409">
        <v>0</v>
      </c>
      <c r="Q46" s="409">
        <v>0</v>
      </c>
      <c r="R46" s="420">
        <v>0</v>
      </c>
      <c r="S46" s="421"/>
      <c r="T46" s="421"/>
      <c r="U46" s="421"/>
      <c r="V46" s="415" t="s">
        <v>326</v>
      </c>
    </row>
    <row r="47" spans="2:22" ht="14.25" customHeight="1" x14ac:dyDescent="0.25">
      <c r="B47" s="416">
        <v>21600032</v>
      </c>
      <c r="C47" s="416">
        <v>21601</v>
      </c>
      <c r="D47" s="417" t="s">
        <v>584</v>
      </c>
      <c r="E47" s="418">
        <v>945.97379912663746</v>
      </c>
      <c r="F47" s="410">
        <v>500</v>
      </c>
      <c r="G47" s="411">
        <v>0</v>
      </c>
      <c r="H47" s="412">
        <v>20</v>
      </c>
      <c r="I47" s="412" t="s">
        <v>296</v>
      </c>
      <c r="J47" s="413" t="s">
        <v>297</v>
      </c>
      <c r="K47" s="414">
        <v>31</v>
      </c>
      <c r="L47" s="412">
        <v>0</v>
      </c>
      <c r="M47" s="412">
        <v>33</v>
      </c>
      <c r="N47" s="412">
        <v>33</v>
      </c>
      <c r="O47" s="412">
        <v>34</v>
      </c>
      <c r="P47" s="409">
        <v>0</v>
      </c>
      <c r="Q47" s="409">
        <v>0</v>
      </c>
      <c r="R47" s="420">
        <v>0</v>
      </c>
      <c r="S47" s="421"/>
      <c r="T47" s="421"/>
      <c r="U47" s="421"/>
      <c r="V47" s="415" t="s">
        <v>326</v>
      </c>
    </row>
    <row r="48" spans="2:22" ht="14.25" customHeight="1" x14ac:dyDescent="0.25">
      <c r="B48" s="416">
        <v>21600065</v>
      </c>
      <c r="C48" s="416">
        <v>21601</v>
      </c>
      <c r="D48" s="417" t="s">
        <v>443</v>
      </c>
      <c r="E48" s="418">
        <v>9459.7379912663746</v>
      </c>
      <c r="F48" s="410">
        <v>5000</v>
      </c>
      <c r="G48" s="411">
        <v>0</v>
      </c>
      <c r="H48" s="412">
        <v>50</v>
      </c>
      <c r="I48" s="412" t="s">
        <v>299</v>
      </c>
      <c r="J48" s="413" t="s">
        <v>297</v>
      </c>
      <c r="K48" s="414">
        <v>31</v>
      </c>
      <c r="L48" s="412">
        <v>0</v>
      </c>
      <c r="M48" s="412">
        <v>33</v>
      </c>
      <c r="N48" s="412">
        <v>33</v>
      </c>
      <c r="O48" s="412">
        <v>34</v>
      </c>
      <c r="P48" s="409">
        <v>0</v>
      </c>
      <c r="Q48" s="409">
        <v>0</v>
      </c>
      <c r="R48" s="420">
        <v>0</v>
      </c>
      <c r="S48" s="421"/>
      <c r="T48" s="421"/>
      <c r="U48" s="421"/>
      <c r="V48" s="415" t="s">
        <v>326</v>
      </c>
    </row>
    <row r="49" spans="2:22" ht="30" customHeight="1" x14ac:dyDescent="0.25">
      <c r="B49" s="416">
        <v>21600070</v>
      </c>
      <c r="C49" s="416">
        <v>21601</v>
      </c>
      <c r="D49" s="417" t="s">
        <v>444</v>
      </c>
      <c r="E49" s="418">
        <v>4729.8689956331873</v>
      </c>
      <c r="F49" s="410">
        <v>2000</v>
      </c>
      <c r="G49" s="411">
        <v>0</v>
      </c>
      <c r="H49" s="412">
        <v>40</v>
      </c>
      <c r="I49" s="412" t="s">
        <v>299</v>
      </c>
      <c r="J49" s="413" t="s">
        <v>297</v>
      </c>
      <c r="K49" s="414">
        <v>31</v>
      </c>
      <c r="L49" s="412">
        <v>0</v>
      </c>
      <c r="M49" s="412">
        <v>33</v>
      </c>
      <c r="N49" s="412">
        <v>33</v>
      </c>
      <c r="O49" s="412">
        <v>34</v>
      </c>
      <c r="P49" s="409">
        <v>0</v>
      </c>
      <c r="Q49" s="409">
        <v>0</v>
      </c>
      <c r="R49" s="420">
        <v>0</v>
      </c>
      <c r="S49" s="421"/>
      <c r="T49" s="421"/>
      <c r="U49" s="421"/>
      <c r="V49" s="415" t="s">
        <v>326</v>
      </c>
    </row>
    <row r="50" spans="2:22" ht="14.25" customHeight="1" x14ac:dyDescent="0.25">
      <c r="B50" s="416">
        <v>21600075</v>
      </c>
      <c r="C50" s="416">
        <v>21601</v>
      </c>
      <c r="D50" s="417" t="s">
        <v>445</v>
      </c>
      <c r="E50" s="418">
        <v>108786.98689956332</v>
      </c>
      <c r="F50" s="410">
        <v>50000</v>
      </c>
      <c r="G50" s="411">
        <v>0</v>
      </c>
      <c r="H50" s="412">
        <v>500</v>
      </c>
      <c r="I50" s="412" t="s">
        <v>296</v>
      </c>
      <c r="J50" s="413" t="s">
        <v>297</v>
      </c>
      <c r="K50" s="414">
        <v>31</v>
      </c>
      <c r="L50" s="412">
        <v>0</v>
      </c>
      <c r="M50" s="412">
        <v>33</v>
      </c>
      <c r="N50" s="412">
        <v>33</v>
      </c>
      <c r="O50" s="412">
        <v>34</v>
      </c>
      <c r="P50" s="409">
        <v>0</v>
      </c>
      <c r="Q50" s="409">
        <v>0</v>
      </c>
      <c r="R50" s="420">
        <v>0</v>
      </c>
      <c r="S50" s="421"/>
      <c r="T50" s="421"/>
      <c r="U50" s="421"/>
      <c r="V50" s="415" t="s">
        <v>326</v>
      </c>
    </row>
    <row r="51" spans="2:22" ht="14.25" customHeight="1" x14ac:dyDescent="0.25">
      <c r="B51" s="416">
        <v>21600076</v>
      </c>
      <c r="C51" s="416">
        <v>21601</v>
      </c>
      <c r="D51" s="417" t="s">
        <v>446</v>
      </c>
      <c r="E51" s="418">
        <v>3783.8951965065498</v>
      </c>
      <c r="F51" s="410">
        <v>1000</v>
      </c>
      <c r="G51" s="411">
        <v>0</v>
      </c>
      <c r="H51" s="412">
        <v>23</v>
      </c>
      <c r="I51" s="412" t="s">
        <v>296</v>
      </c>
      <c r="J51" s="413" t="s">
        <v>297</v>
      </c>
      <c r="K51" s="414">
        <v>31</v>
      </c>
      <c r="L51" s="412">
        <v>0</v>
      </c>
      <c r="M51" s="412">
        <v>33</v>
      </c>
      <c r="N51" s="412">
        <v>33</v>
      </c>
      <c r="O51" s="412">
        <v>34</v>
      </c>
      <c r="P51" s="409">
        <v>0</v>
      </c>
      <c r="Q51" s="409">
        <v>0</v>
      </c>
      <c r="R51" s="420">
        <v>0</v>
      </c>
      <c r="S51" s="421"/>
      <c r="T51" s="421"/>
      <c r="U51" s="421"/>
      <c r="V51" s="415" t="s">
        <v>326</v>
      </c>
    </row>
    <row r="52" spans="2:22" ht="30.75" customHeight="1" x14ac:dyDescent="0.25">
      <c r="B52" s="416">
        <v>22100395</v>
      </c>
      <c r="C52" s="416">
        <v>22103</v>
      </c>
      <c r="D52" s="417" t="s">
        <v>370</v>
      </c>
      <c r="E52" s="418">
        <v>31657</v>
      </c>
      <c r="F52" s="410">
        <v>10000</v>
      </c>
      <c r="G52" s="411">
        <v>0</v>
      </c>
      <c r="H52" s="412">
        <v>140</v>
      </c>
      <c r="I52" s="412" t="s">
        <v>296</v>
      </c>
      <c r="J52" s="413" t="s">
        <v>297</v>
      </c>
      <c r="K52" s="414">
        <v>31</v>
      </c>
      <c r="L52" s="412">
        <v>0</v>
      </c>
      <c r="M52" s="412">
        <v>33</v>
      </c>
      <c r="N52" s="412">
        <v>33</v>
      </c>
      <c r="O52" s="412">
        <v>34</v>
      </c>
      <c r="P52" s="409">
        <v>0</v>
      </c>
      <c r="Q52" s="409">
        <v>0</v>
      </c>
      <c r="R52" s="420">
        <v>0</v>
      </c>
      <c r="S52" s="421"/>
      <c r="T52" s="421"/>
      <c r="U52" s="421"/>
      <c r="V52" s="415" t="s">
        <v>326</v>
      </c>
    </row>
    <row r="53" spans="2:22" ht="14.25" customHeight="1" x14ac:dyDescent="0.25">
      <c r="B53" s="416">
        <v>22100011</v>
      </c>
      <c r="C53" s="416">
        <v>22104</v>
      </c>
      <c r="D53" s="417" t="s">
        <v>31</v>
      </c>
      <c r="E53" s="418">
        <v>320410.2</v>
      </c>
      <c r="F53" s="410">
        <v>100000</v>
      </c>
      <c r="G53" s="411">
        <v>0</v>
      </c>
      <c r="H53" s="412">
        <v>19000</v>
      </c>
      <c r="I53" s="412" t="s">
        <v>299</v>
      </c>
      <c r="J53" s="413" t="s">
        <v>297</v>
      </c>
      <c r="K53" s="414">
        <v>31</v>
      </c>
      <c r="L53" s="412">
        <v>0</v>
      </c>
      <c r="M53" s="412">
        <v>33</v>
      </c>
      <c r="N53" s="412">
        <v>33</v>
      </c>
      <c r="O53" s="412">
        <v>34</v>
      </c>
      <c r="P53" s="409">
        <v>0</v>
      </c>
      <c r="Q53" s="409">
        <v>0</v>
      </c>
      <c r="R53" s="420">
        <v>0</v>
      </c>
      <c r="S53" s="421"/>
      <c r="T53" s="421"/>
      <c r="U53" s="421"/>
      <c r="V53" s="415" t="s">
        <v>326</v>
      </c>
    </row>
    <row r="54" spans="2:22" ht="14.25" customHeight="1" x14ac:dyDescent="0.25">
      <c r="B54" s="416">
        <v>22100029</v>
      </c>
      <c r="C54" s="416">
        <v>22104</v>
      </c>
      <c r="D54" s="417" t="s">
        <v>32</v>
      </c>
      <c r="E54" s="418">
        <v>10680.34</v>
      </c>
      <c r="F54" s="410">
        <v>0</v>
      </c>
      <c r="G54" s="411">
        <v>0</v>
      </c>
      <c r="H54" s="412">
        <v>400</v>
      </c>
      <c r="I54" s="412" t="s">
        <v>301</v>
      </c>
      <c r="J54" s="413" t="s">
        <v>297</v>
      </c>
      <c r="K54" s="414">
        <v>31</v>
      </c>
      <c r="L54" s="412">
        <v>0</v>
      </c>
      <c r="M54" s="412">
        <v>33</v>
      </c>
      <c r="N54" s="412">
        <v>33</v>
      </c>
      <c r="O54" s="412">
        <v>34</v>
      </c>
      <c r="P54" s="409">
        <v>0</v>
      </c>
      <c r="Q54" s="409">
        <v>0</v>
      </c>
      <c r="R54" s="420">
        <v>0</v>
      </c>
      <c r="S54" s="421"/>
      <c r="T54" s="421"/>
      <c r="U54" s="421"/>
      <c r="V54" s="415" t="s">
        <v>326</v>
      </c>
    </row>
    <row r="55" spans="2:22" ht="14.25" customHeight="1" x14ac:dyDescent="0.25">
      <c r="B55" s="416">
        <v>22100039</v>
      </c>
      <c r="C55" s="416">
        <v>22104</v>
      </c>
      <c r="D55" s="417" t="s">
        <v>33</v>
      </c>
      <c r="E55" s="418">
        <v>37381.19</v>
      </c>
      <c r="F55" s="410">
        <v>0</v>
      </c>
      <c r="G55" s="411">
        <v>0</v>
      </c>
      <c r="H55" s="412">
        <v>200</v>
      </c>
      <c r="I55" s="412" t="s">
        <v>301</v>
      </c>
      <c r="J55" s="413" t="s">
        <v>297</v>
      </c>
      <c r="K55" s="414">
        <v>31</v>
      </c>
      <c r="L55" s="412">
        <v>25</v>
      </c>
      <c r="M55" s="412">
        <v>25</v>
      </c>
      <c r="N55" s="412">
        <v>25</v>
      </c>
      <c r="O55" s="412">
        <v>25</v>
      </c>
      <c r="P55" s="409">
        <v>0</v>
      </c>
      <c r="Q55" s="409">
        <v>0</v>
      </c>
      <c r="R55" s="420">
        <v>0</v>
      </c>
      <c r="S55" s="421"/>
      <c r="T55" s="421"/>
      <c r="U55" s="421"/>
      <c r="V55" s="415" t="s">
        <v>326</v>
      </c>
    </row>
    <row r="56" spans="2:22" x14ac:dyDescent="0.25">
      <c r="B56" s="409">
        <v>22100040</v>
      </c>
      <c r="C56" s="416">
        <v>22104</v>
      </c>
      <c r="D56" s="419" t="s">
        <v>371</v>
      </c>
      <c r="E56" s="418">
        <v>13350.425000000001</v>
      </c>
      <c r="F56" s="410">
        <v>0</v>
      </c>
      <c r="G56" s="411">
        <v>0</v>
      </c>
      <c r="H56" s="412">
        <v>250</v>
      </c>
      <c r="I56" s="412" t="s">
        <v>301</v>
      </c>
      <c r="J56" s="413" t="s">
        <v>297</v>
      </c>
      <c r="K56" s="414">
        <v>31</v>
      </c>
      <c r="L56" s="412">
        <v>25</v>
      </c>
      <c r="M56" s="412">
        <v>25</v>
      </c>
      <c r="N56" s="412">
        <v>25</v>
      </c>
      <c r="O56" s="412">
        <v>25</v>
      </c>
      <c r="P56" s="409">
        <v>0</v>
      </c>
      <c r="Q56" s="409">
        <v>0</v>
      </c>
      <c r="R56" s="420">
        <v>0</v>
      </c>
      <c r="S56" s="421"/>
      <c r="T56" s="421"/>
      <c r="U56" s="421"/>
      <c r="V56" s="415" t="s">
        <v>326</v>
      </c>
    </row>
    <row r="57" spans="2:22" ht="14.25" customHeight="1" x14ac:dyDescent="0.25">
      <c r="B57" s="416">
        <v>22100110</v>
      </c>
      <c r="C57" s="416">
        <v>22104</v>
      </c>
      <c r="D57" s="417" t="s">
        <v>34</v>
      </c>
      <c r="E57" s="418">
        <v>19758.629000000001</v>
      </c>
      <c r="F57" s="410">
        <v>0</v>
      </c>
      <c r="G57" s="411">
        <v>0</v>
      </c>
      <c r="H57" s="412">
        <v>60</v>
      </c>
      <c r="I57" s="412" t="s">
        <v>301</v>
      </c>
      <c r="J57" s="413" t="s">
        <v>297</v>
      </c>
      <c r="K57" s="414">
        <v>31</v>
      </c>
      <c r="L57" s="412">
        <v>25</v>
      </c>
      <c r="M57" s="412">
        <v>25</v>
      </c>
      <c r="N57" s="412">
        <v>25</v>
      </c>
      <c r="O57" s="412">
        <v>25</v>
      </c>
      <c r="P57" s="409">
        <v>0</v>
      </c>
      <c r="Q57" s="409">
        <v>0</v>
      </c>
      <c r="R57" s="420">
        <v>0</v>
      </c>
      <c r="S57" s="421"/>
      <c r="T57" s="421"/>
      <c r="U57" s="421"/>
      <c r="V57" s="415" t="s">
        <v>326</v>
      </c>
    </row>
    <row r="58" spans="2:22" ht="14.25" customHeight="1" x14ac:dyDescent="0.25">
      <c r="B58" s="416">
        <v>22100125</v>
      </c>
      <c r="C58" s="416">
        <v>22104</v>
      </c>
      <c r="D58" s="417" t="s">
        <v>35</v>
      </c>
      <c r="E58" s="418">
        <v>21360.68</v>
      </c>
      <c r="F58" s="410">
        <v>0</v>
      </c>
      <c r="G58" s="411">
        <v>0</v>
      </c>
      <c r="H58" s="412">
        <v>12</v>
      </c>
      <c r="I58" s="412" t="s">
        <v>296</v>
      </c>
      <c r="J58" s="413" t="s">
        <v>297</v>
      </c>
      <c r="K58" s="414">
        <v>31</v>
      </c>
      <c r="L58" s="412">
        <v>25</v>
      </c>
      <c r="M58" s="412">
        <v>25</v>
      </c>
      <c r="N58" s="412">
        <v>25</v>
      </c>
      <c r="O58" s="412">
        <v>25</v>
      </c>
      <c r="P58" s="409">
        <v>0</v>
      </c>
      <c r="Q58" s="409">
        <v>0</v>
      </c>
      <c r="R58" s="420">
        <v>0</v>
      </c>
      <c r="S58" s="421"/>
      <c r="T58" s="421"/>
      <c r="U58" s="421"/>
      <c r="V58" s="415" t="s">
        <v>326</v>
      </c>
    </row>
    <row r="59" spans="2:22" ht="14.25" customHeight="1" x14ac:dyDescent="0.25">
      <c r="B59" s="416">
        <v>22100128</v>
      </c>
      <c r="C59" s="416">
        <v>22104</v>
      </c>
      <c r="D59" s="417" t="s">
        <v>36</v>
      </c>
      <c r="E59" s="418">
        <v>16020.51</v>
      </c>
      <c r="F59" s="410">
        <v>0</v>
      </c>
      <c r="G59" s="411">
        <v>0</v>
      </c>
      <c r="H59" s="412">
        <v>12</v>
      </c>
      <c r="I59" s="412" t="s">
        <v>296</v>
      </c>
      <c r="J59" s="413" t="s">
        <v>297</v>
      </c>
      <c r="K59" s="414">
        <v>31</v>
      </c>
      <c r="L59" s="412">
        <v>25</v>
      </c>
      <c r="M59" s="412">
        <v>25</v>
      </c>
      <c r="N59" s="412">
        <v>25</v>
      </c>
      <c r="O59" s="412">
        <v>25</v>
      </c>
      <c r="P59" s="409">
        <v>0</v>
      </c>
      <c r="Q59" s="409">
        <v>0</v>
      </c>
      <c r="R59" s="420">
        <v>0</v>
      </c>
      <c r="S59" s="421"/>
      <c r="T59" s="421"/>
      <c r="U59" s="421"/>
      <c r="V59" s="415" t="s">
        <v>326</v>
      </c>
    </row>
    <row r="60" spans="2:22" ht="14.25" customHeight="1" x14ac:dyDescent="0.25">
      <c r="B60" s="416">
        <v>22100158</v>
      </c>
      <c r="C60" s="416">
        <v>22104</v>
      </c>
      <c r="D60" s="417" t="s">
        <v>447</v>
      </c>
      <c r="E60" s="418">
        <v>26700.850000000002</v>
      </c>
      <c r="F60" s="410">
        <v>0</v>
      </c>
      <c r="G60" s="411">
        <v>0</v>
      </c>
      <c r="H60" s="412">
        <v>1000</v>
      </c>
      <c r="I60" s="412" t="s">
        <v>296</v>
      </c>
      <c r="J60" s="413" t="s">
        <v>297</v>
      </c>
      <c r="K60" s="414">
        <v>31</v>
      </c>
      <c r="L60" s="412">
        <v>25</v>
      </c>
      <c r="M60" s="412">
        <v>25</v>
      </c>
      <c r="N60" s="412">
        <v>25</v>
      </c>
      <c r="O60" s="412">
        <v>25</v>
      </c>
      <c r="P60" s="409">
        <v>0</v>
      </c>
      <c r="Q60" s="409">
        <v>0</v>
      </c>
      <c r="R60" s="420">
        <v>0</v>
      </c>
      <c r="S60" s="421"/>
      <c r="T60" s="421"/>
      <c r="U60" s="421"/>
      <c r="V60" s="415" t="s">
        <v>326</v>
      </c>
    </row>
    <row r="61" spans="2:22" ht="14.25" customHeight="1" x14ac:dyDescent="0.25">
      <c r="B61" s="416">
        <v>22100200</v>
      </c>
      <c r="C61" s="416">
        <v>22104</v>
      </c>
      <c r="D61" s="417" t="s">
        <v>37</v>
      </c>
      <c r="E61" s="418">
        <v>10680.34</v>
      </c>
      <c r="F61" s="410">
        <v>9000</v>
      </c>
      <c r="G61" s="411">
        <v>0</v>
      </c>
      <c r="H61" s="412">
        <v>45</v>
      </c>
      <c r="I61" s="412" t="s">
        <v>296</v>
      </c>
      <c r="J61" s="413" t="s">
        <v>297</v>
      </c>
      <c r="K61" s="414">
        <v>31</v>
      </c>
      <c r="L61" s="412">
        <v>25</v>
      </c>
      <c r="M61" s="412">
        <v>25</v>
      </c>
      <c r="N61" s="412">
        <v>25</v>
      </c>
      <c r="O61" s="412">
        <v>25</v>
      </c>
      <c r="P61" s="409">
        <v>0</v>
      </c>
      <c r="Q61" s="409">
        <v>0</v>
      </c>
      <c r="R61" s="420">
        <v>0</v>
      </c>
      <c r="S61" s="421"/>
      <c r="T61" s="421"/>
      <c r="U61" s="421"/>
      <c r="V61" s="415" t="s">
        <v>326</v>
      </c>
    </row>
    <row r="62" spans="2:22" ht="14.25" customHeight="1" x14ac:dyDescent="0.25">
      <c r="B62" s="416">
        <v>22100220</v>
      </c>
      <c r="C62" s="416">
        <v>22104</v>
      </c>
      <c r="D62" s="417" t="s">
        <v>38</v>
      </c>
      <c r="E62" s="418">
        <v>16020.51</v>
      </c>
      <c r="F62" s="410">
        <v>10000</v>
      </c>
      <c r="G62" s="411">
        <v>0</v>
      </c>
      <c r="H62" s="412">
        <v>45</v>
      </c>
      <c r="I62" s="412" t="s">
        <v>296</v>
      </c>
      <c r="J62" s="413" t="s">
        <v>297</v>
      </c>
      <c r="K62" s="414">
        <v>31</v>
      </c>
      <c r="L62" s="412">
        <v>25</v>
      </c>
      <c r="M62" s="412">
        <v>25</v>
      </c>
      <c r="N62" s="412">
        <v>25</v>
      </c>
      <c r="O62" s="412">
        <v>25</v>
      </c>
      <c r="P62" s="409">
        <v>0</v>
      </c>
      <c r="Q62" s="409">
        <v>0</v>
      </c>
      <c r="R62" s="420">
        <v>0</v>
      </c>
      <c r="S62" s="421"/>
      <c r="T62" s="421"/>
      <c r="U62" s="421"/>
      <c r="V62" s="415" t="s">
        <v>326</v>
      </c>
    </row>
    <row r="63" spans="2:22" ht="14.25" customHeight="1" x14ac:dyDescent="0.25">
      <c r="B63" s="416">
        <v>22100245</v>
      </c>
      <c r="C63" s="416">
        <v>22104</v>
      </c>
      <c r="D63" s="417" t="s">
        <v>39</v>
      </c>
      <c r="E63" s="418">
        <v>26700.850000000002</v>
      </c>
      <c r="F63" s="410">
        <v>0</v>
      </c>
      <c r="G63" s="411">
        <v>0</v>
      </c>
      <c r="H63" s="412">
        <v>12</v>
      </c>
      <c r="I63" s="412" t="s">
        <v>296</v>
      </c>
      <c r="J63" s="413" t="s">
        <v>297</v>
      </c>
      <c r="K63" s="414">
        <v>31</v>
      </c>
      <c r="L63" s="412">
        <v>25</v>
      </c>
      <c r="M63" s="412">
        <v>25</v>
      </c>
      <c r="N63" s="412">
        <v>25</v>
      </c>
      <c r="O63" s="412">
        <v>25</v>
      </c>
      <c r="P63" s="409">
        <v>0</v>
      </c>
      <c r="Q63" s="409">
        <v>0</v>
      </c>
      <c r="R63" s="420">
        <v>0</v>
      </c>
      <c r="S63" s="421"/>
      <c r="T63" s="421"/>
      <c r="U63" s="421"/>
      <c r="V63" s="415" t="s">
        <v>326</v>
      </c>
    </row>
    <row r="64" spans="2:22" ht="14.25" customHeight="1" x14ac:dyDescent="0.25">
      <c r="B64" s="416">
        <v>22100258</v>
      </c>
      <c r="C64" s="416">
        <v>22104</v>
      </c>
      <c r="D64" s="417" t="s">
        <v>40</v>
      </c>
      <c r="E64" s="418">
        <v>13350.425000000001</v>
      </c>
      <c r="F64" s="410">
        <v>0</v>
      </c>
      <c r="G64" s="411">
        <v>0</v>
      </c>
      <c r="H64" s="412">
        <v>12</v>
      </c>
      <c r="I64" s="412" t="s">
        <v>296</v>
      </c>
      <c r="J64" s="413" t="s">
        <v>297</v>
      </c>
      <c r="K64" s="414">
        <v>31</v>
      </c>
      <c r="L64" s="412">
        <v>25</v>
      </c>
      <c r="M64" s="412">
        <v>25</v>
      </c>
      <c r="N64" s="412">
        <v>25</v>
      </c>
      <c r="O64" s="412">
        <v>25</v>
      </c>
      <c r="P64" s="409">
        <v>0</v>
      </c>
      <c r="Q64" s="409">
        <v>0</v>
      </c>
      <c r="R64" s="420">
        <v>0</v>
      </c>
      <c r="S64" s="421"/>
      <c r="T64" s="421"/>
      <c r="U64" s="421"/>
      <c r="V64" s="415" t="s">
        <v>326</v>
      </c>
    </row>
    <row r="65" spans="1:22" ht="14.25" customHeight="1" x14ac:dyDescent="0.25">
      <c r="B65" s="409">
        <v>22100259</v>
      </c>
      <c r="C65" s="416">
        <v>22104</v>
      </c>
      <c r="D65" s="419" t="s">
        <v>372</v>
      </c>
      <c r="E65" s="418">
        <v>1068.0340000000001</v>
      </c>
      <c r="F65" s="410">
        <v>0</v>
      </c>
      <c r="G65" s="411">
        <v>0</v>
      </c>
      <c r="H65" s="412">
        <v>12</v>
      </c>
      <c r="I65" s="412" t="s">
        <v>296</v>
      </c>
      <c r="J65" s="413" t="s">
        <v>297</v>
      </c>
      <c r="K65" s="414">
        <v>31</v>
      </c>
      <c r="L65" s="412">
        <v>0</v>
      </c>
      <c r="M65" s="412">
        <v>33</v>
      </c>
      <c r="N65" s="412">
        <v>33</v>
      </c>
      <c r="O65" s="412">
        <v>34</v>
      </c>
      <c r="P65" s="409">
        <v>0</v>
      </c>
      <c r="Q65" s="409">
        <v>0</v>
      </c>
      <c r="R65" s="420">
        <v>0</v>
      </c>
      <c r="S65" s="421"/>
      <c r="T65" s="421"/>
      <c r="U65" s="421"/>
      <c r="V65" s="415" t="s">
        <v>326</v>
      </c>
    </row>
    <row r="66" spans="1:22" ht="14.25" customHeight="1" x14ac:dyDescent="0.25">
      <c r="B66" s="416">
        <v>22100261</v>
      </c>
      <c r="C66" s="416">
        <v>22104</v>
      </c>
      <c r="D66" s="417" t="s">
        <v>41</v>
      </c>
      <c r="E66" s="418">
        <v>534.01700000000005</v>
      </c>
      <c r="F66" s="410">
        <v>0</v>
      </c>
      <c r="G66" s="411">
        <v>0</v>
      </c>
      <c r="H66" s="412">
        <v>12</v>
      </c>
      <c r="I66" s="412" t="s">
        <v>296</v>
      </c>
      <c r="J66" s="413" t="s">
        <v>297</v>
      </c>
      <c r="K66" s="414">
        <v>31</v>
      </c>
      <c r="L66" s="412">
        <v>25</v>
      </c>
      <c r="M66" s="412">
        <v>25</v>
      </c>
      <c r="N66" s="412">
        <v>25</v>
      </c>
      <c r="O66" s="412">
        <v>25</v>
      </c>
      <c r="P66" s="409">
        <v>0</v>
      </c>
      <c r="Q66" s="409">
        <v>0</v>
      </c>
      <c r="R66" s="420">
        <v>0</v>
      </c>
      <c r="S66" s="421"/>
      <c r="T66" s="421"/>
      <c r="U66" s="421"/>
      <c r="V66" s="415" t="s">
        <v>326</v>
      </c>
    </row>
    <row r="67" spans="1:22" s="29" customFormat="1" ht="14.25" customHeight="1" x14ac:dyDescent="0.25">
      <c r="A67" s="30"/>
      <c r="B67" s="416">
        <v>22100397</v>
      </c>
      <c r="C67" s="416">
        <v>22106</v>
      </c>
      <c r="D67" s="417" t="s">
        <v>192</v>
      </c>
      <c r="E67" s="418">
        <v>23231</v>
      </c>
      <c r="F67" s="410">
        <v>0</v>
      </c>
      <c r="G67" s="411">
        <v>0</v>
      </c>
      <c r="H67" s="412">
        <v>250</v>
      </c>
      <c r="I67" s="412" t="s">
        <v>296</v>
      </c>
      <c r="J67" s="413" t="s">
        <v>297</v>
      </c>
      <c r="K67" s="414">
        <v>31</v>
      </c>
      <c r="L67" s="412">
        <v>25</v>
      </c>
      <c r="M67" s="412">
        <v>25</v>
      </c>
      <c r="N67" s="412">
        <v>25</v>
      </c>
      <c r="O67" s="412">
        <v>25</v>
      </c>
      <c r="P67" s="409">
        <v>0</v>
      </c>
      <c r="Q67" s="409">
        <v>0</v>
      </c>
      <c r="R67" s="420">
        <v>0</v>
      </c>
      <c r="S67" s="421"/>
      <c r="T67" s="421"/>
      <c r="U67" s="421"/>
      <c r="V67" s="415" t="s">
        <v>326</v>
      </c>
    </row>
    <row r="68" spans="1:22" s="29" customFormat="1" ht="14.25" customHeight="1" x14ac:dyDescent="0.25">
      <c r="A68" s="30"/>
      <c r="B68" s="423">
        <v>22300014</v>
      </c>
      <c r="C68" s="423">
        <v>22301</v>
      </c>
      <c r="D68" s="417" t="s">
        <v>206</v>
      </c>
      <c r="E68" s="418">
        <v>8362.9</v>
      </c>
      <c r="F68" s="410">
        <v>0</v>
      </c>
      <c r="G68" s="411">
        <v>0</v>
      </c>
      <c r="H68" s="424">
        <v>14</v>
      </c>
      <c r="I68" s="424" t="s">
        <v>296</v>
      </c>
      <c r="J68" s="413" t="s">
        <v>297</v>
      </c>
      <c r="K68" s="414">
        <v>31</v>
      </c>
      <c r="L68" s="412">
        <v>0</v>
      </c>
      <c r="M68" s="424">
        <v>50</v>
      </c>
      <c r="N68" s="412">
        <v>0</v>
      </c>
      <c r="O68" s="424">
        <v>50</v>
      </c>
      <c r="P68" s="409">
        <v>0</v>
      </c>
      <c r="Q68" s="409">
        <v>0</v>
      </c>
      <c r="R68" s="420">
        <v>0</v>
      </c>
      <c r="S68" s="421"/>
      <c r="T68" s="421"/>
      <c r="U68" s="421"/>
      <c r="V68" s="415" t="s">
        <v>326</v>
      </c>
    </row>
    <row r="69" spans="1:22" s="29" customFormat="1" ht="14.25" customHeight="1" x14ac:dyDescent="0.25">
      <c r="A69" s="30"/>
      <c r="B69" s="423">
        <v>22300024</v>
      </c>
      <c r="C69" s="423">
        <v>22301</v>
      </c>
      <c r="D69" s="417" t="s">
        <v>208</v>
      </c>
      <c r="E69" s="418">
        <v>10752.300000000001</v>
      </c>
      <c r="F69" s="410">
        <v>0</v>
      </c>
      <c r="G69" s="411">
        <v>0</v>
      </c>
      <c r="H69" s="424">
        <v>100</v>
      </c>
      <c r="I69" s="412" t="s">
        <v>296</v>
      </c>
      <c r="J69" s="413" t="s">
        <v>297</v>
      </c>
      <c r="K69" s="414">
        <v>31</v>
      </c>
      <c r="L69" s="424">
        <v>10</v>
      </c>
      <c r="M69" s="424">
        <v>50</v>
      </c>
      <c r="N69" s="424">
        <v>40</v>
      </c>
      <c r="O69" s="412">
        <v>0</v>
      </c>
      <c r="P69" s="409">
        <v>0</v>
      </c>
      <c r="Q69" s="409">
        <v>0</v>
      </c>
      <c r="R69" s="420">
        <v>0</v>
      </c>
      <c r="S69" s="421"/>
      <c r="T69" s="421"/>
      <c r="U69" s="421"/>
      <c r="V69" s="415" t="s">
        <v>326</v>
      </c>
    </row>
    <row r="70" spans="1:22" s="29" customFormat="1" ht="14.25" customHeight="1" x14ac:dyDescent="0.25">
      <c r="A70" s="30"/>
      <c r="B70" s="423">
        <v>22300056</v>
      </c>
      <c r="C70" s="423">
        <v>22301</v>
      </c>
      <c r="D70" s="417" t="s">
        <v>207</v>
      </c>
      <c r="E70" s="418">
        <v>4778.8</v>
      </c>
      <c r="F70" s="410">
        <v>0</v>
      </c>
      <c r="G70" s="411">
        <v>0</v>
      </c>
      <c r="H70" s="424">
        <v>100</v>
      </c>
      <c r="I70" s="412" t="s">
        <v>296</v>
      </c>
      <c r="J70" s="413" t="s">
        <v>297</v>
      </c>
      <c r="K70" s="414">
        <v>31</v>
      </c>
      <c r="L70" s="424">
        <v>10</v>
      </c>
      <c r="M70" s="424">
        <v>50</v>
      </c>
      <c r="N70" s="424">
        <v>40</v>
      </c>
      <c r="O70" s="412">
        <v>0</v>
      </c>
      <c r="P70" s="409">
        <v>0</v>
      </c>
      <c r="Q70" s="409">
        <v>0</v>
      </c>
      <c r="R70" s="420">
        <v>0</v>
      </c>
      <c r="S70" s="421"/>
      <c r="T70" s="421"/>
      <c r="U70" s="421"/>
      <c r="V70" s="415" t="s">
        <v>326</v>
      </c>
    </row>
    <row r="71" spans="1:22" s="29" customFormat="1" ht="14.25" customHeight="1" x14ac:dyDescent="0.25">
      <c r="A71" s="30"/>
      <c r="B71" s="423">
        <v>23500005</v>
      </c>
      <c r="C71" s="423">
        <v>23501</v>
      </c>
      <c r="D71" s="417" t="s">
        <v>449</v>
      </c>
      <c r="E71" s="418">
        <v>6040</v>
      </c>
      <c r="F71" s="410">
        <v>0</v>
      </c>
      <c r="G71" s="411">
        <v>0</v>
      </c>
      <c r="H71" s="424">
        <v>100</v>
      </c>
      <c r="I71" s="412" t="s">
        <v>296</v>
      </c>
      <c r="J71" s="413" t="s">
        <v>297</v>
      </c>
      <c r="K71" s="414">
        <v>31</v>
      </c>
      <c r="L71" s="412">
        <v>25</v>
      </c>
      <c r="M71" s="412">
        <v>25</v>
      </c>
      <c r="N71" s="412">
        <v>25</v>
      </c>
      <c r="O71" s="412">
        <v>25</v>
      </c>
      <c r="P71" s="409">
        <v>0</v>
      </c>
      <c r="Q71" s="409">
        <v>0</v>
      </c>
      <c r="R71" s="420">
        <v>0</v>
      </c>
      <c r="S71" s="421"/>
      <c r="T71" s="421"/>
      <c r="U71" s="421"/>
      <c r="V71" s="415" t="s">
        <v>326</v>
      </c>
    </row>
    <row r="72" spans="1:22" s="29" customFormat="1" ht="14.25" customHeight="1" x14ac:dyDescent="0.25">
      <c r="A72" s="30"/>
      <c r="B72" s="423">
        <v>24100001</v>
      </c>
      <c r="C72" s="423">
        <v>24101</v>
      </c>
      <c r="D72" s="417" t="s">
        <v>210</v>
      </c>
      <c r="E72" s="418">
        <v>4297.9000000000005</v>
      </c>
      <c r="F72" s="410">
        <v>3000</v>
      </c>
      <c r="G72" s="411">
        <v>0</v>
      </c>
      <c r="H72" s="424">
        <v>60</v>
      </c>
      <c r="I72" s="412" t="s">
        <v>296</v>
      </c>
      <c r="J72" s="413" t="s">
        <v>297</v>
      </c>
      <c r="K72" s="414">
        <v>31</v>
      </c>
      <c r="L72" s="424">
        <v>15</v>
      </c>
      <c r="M72" s="424">
        <v>40</v>
      </c>
      <c r="N72" s="424">
        <v>30</v>
      </c>
      <c r="O72" s="424">
        <v>15</v>
      </c>
      <c r="P72" s="409">
        <v>0</v>
      </c>
      <c r="Q72" s="409">
        <v>0</v>
      </c>
      <c r="R72" s="420">
        <v>0</v>
      </c>
      <c r="S72" s="421"/>
      <c r="T72" s="421"/>
      <c r="U72" s="421"/>
      <c r="V72" s="415" t="s">
        <v>326</v>
      </c>
    </row>
    <row r="73" spans="1:22" x14ac:dyDescent="0.25">
      <c r="B73" s="423">
        <v>24100006</v>
      </c>
      <c r="C73" s="423">
        <v>24101</v>
      </c>
      <c r="D73" s="417" t="s">
        <v>209</v>
      </c>
      <c r="E73" s="418">
        <v>2148.9500000000003</v>
      </c>
      <c r="F73" s="410">
        <v>1000</v>
      </c>
      <c r="G73" s="411">
        <v>0</v>
      </c>
      <c r="H73" s="424">
        <v>25</v>
      </c>
      <c r="I73" s="424" t="s">
        <v>301</v>
      </c>
      <c r="J73" s="413" t="s">
        <v>297</v>
      </c>
      <c r="K73" s="414">
        <v>31</v>
      </c>
      <c r="L73" s="412">
        <v>0</v>
      </c>
      <c r="M73" s="424">
        <v>50</v>
      </c>
      <c r="N73" s="424">
        <v>50</v>
      </c>
      <c r="O73" s="412">
        <v>0</v>
      </c>
      <c r="P73" s="409">
        <v>0</v>
      </c>
      <c r="Q73" s="409">
        <v>0</v>
      </c>
      <c r="R73" s="420">
        <v>0</v>
      </c>
      <c r="S73" s="421"/>
      <c r="T73" s="421"/>
      <c r="U73" s="421"/>
      <c r="V73" s="415" t="s">
        <v>326</v>
      </c>
    </row>
    <row r="74" spans="1:22" x14ac:dyDescent="0.25">
      <c r="B74" s="423">
        <v>24100081</v>
      </c>
      <c r="C74" s="423">
        <v>24101</v>
      </c>
      <c r="D74" s="417" t="s">
        <v>450</v>
      </c>
      <c r="E74" s="418">
        <v>21489.5</v>
      </c>
      <c r="F74" s="410">
        <v>10000</v>
      </c>
      <c r="G74" s="411">
        <v>0</v>
      </c>
      <c r="H74" s="424">
        <v>160</v>
      </c>
      <c r="I74" s="424" t="s">
        <v>300</v>
      </c>
      <c r="J74" s="413" t="s">
        <v>297</v>
      </c>
      <c r="K74" s="414">
        <v>31</v>
      </c>
      <c r="L74" s="412">
        <v>0</v>
      </c>
      <c r="M74" s="424">
        <v>50</v>
      </c>
      <c r="N74" s="424">
        <v>50</v>
      </c>
      <c r="O74" s="412">
        <v>0</v>
      </c>
      <c r="P74" s="409">
        <v>0</v>
      </c>
      <c r="Q74" s="409">
        <v>0</v>
      </c>
      <c r="R74" s="420">
        <v>0</v>
      </c>
      <c r="S74" s="421"/>
      <c r="T74" s="421"/>
      <c r="U74" s="421"/>
      <c r="V74" s="415" t="s">
        <v>326</v>
      </c>
    </row>
    <row r="75" spans="1:22" ht="15" customHeight="1" x14ac:dyDescent="0.25">
      <c r="B75" s="423">
        <v>24100179</v>
      </c>
      <c r="C75" s="423">
        <v>24101</v>
      </c>
      <c r="D75" s="417" t="s">
        <v>211</v>
      </c>
      <c r="E75" s="418">
        <v>15042.65</v>
      </c>
      <c r="F75" s="410">
        <v>0</v>
      </c>
      <c r="G75" s="411">
        <v>0</v>
      </c>
      <c r="H75" s="424">
        <v>200</v>
      </c>
      <c r="I75" s="412" t="s">
        <v>296</v>
      </c>
      <c r="J75" s="413" t="s">
        <v>297</v>
      </c>
      <c r="K75" s="414">
        <v>31</v>
      </c>
      <c r="L75" s="412">
        <v>0</v>
      </c>
      <c r="M75" s="424">
        <v>25</v>
      </c>
      <c r="N75" s="424">
        <v>65</v>
      </c>
      <c r="O75" s="424">
        <v>10</v>
      </c>
      <c r="P75" s="409">
        <v>0</v>
      </c>
      <c r="Q75" s="409">
        <v>0</v>
      </c>
      <c r="R75" s="420">
        <v>0</v>
      </c>
      <c r="S75" s="421"/>
      <c r="T75" s="421"/>
      <c r="U75" s="421"/>
      <c r="V75" s="415" t="s">
        <v>326</v>
      </c>
    </row>
    <row r="76" spans="1:22" x14ac:dyDescent="0.25">
      <c r="B76" s="423">
        <v>24200007</v>
      </c>
      <c r="C76" s="423">
        <v>24201</v>
      </c>
      <c r="D76" s="417" t="s">
        <v>212</v>
      </c>
      <c r="E76" s="418">
        <v>8712</v>
      </c>
      <c r="F76" s="410">
        <v>0</v>
      </c>
      <c r="G76" s="411">
        <v>0</v>
      </c>
      <c r="H76" s="424">
        <v>250</v>
      </c>
      <c r="I76" s="424" t="s">
        <v>296</v>
      </c>
      <c r="J76" s="413" t="s">
        <v>297</v>
      </c>
      <c r="K76" s="414">
        <v>31</v>
      </c>
      <c r="L76" s="412">
        <v>0</v>
      </c>
      <c r="M76" s="424">
        <v>25</v>
      </c>
      <c r="N76" s="424">
        <v>65</v>
      </c>
      <c r="O76" s="424">
        <v>10</v>
      </c>
      <c r="P76" s="409">
        <v>0</v>
      </c>
      <c r="Q76" s="409">
        <v>0</v>
      </c>
      <c r="R76" s="420">
        <v>0</v>
      </c>
      <c r="S76" s="421"/>
      <c r="T76" s="421"/>
      <c r="U76" s="421"/>
      <c r="V76" s="415" t="s">
        <v>326</v>
      </c>
    </row>
    <row r="77" spans="1:22" x14ac:dyDescent="0.25">
      <c r="B77" s="423">
        <v>24200009</v>
      </c>
      <c r="C77" s="423">
        <v>24201</v>
      </c>
      <c r="D77" s="417" t="s">
        <v>213</v>
      </c>
      <c r="E77" s="418">
        <v>2904</v>
      </c>
      <c r="F77" s="410">
        <v>0</v>
      </c>
      <c r="G77" s="411">
        <v>0</v>
      </c>
      <c r="H77" s="424">
        <v>300</v>
      </c>
      <c r="I77" s="412" t="s">
        <v>296</v>
      </c>
      <c r="J77" s="413" t="s">
        <v>297</v>
      </c>
      <c r="K77" s="414">
        <v>31</v>
      </c>
      <c r="L77" s="412">
        <v>0</v>
      </c>
      <c r="M77" s="424">
        <v>25</v>
      </c>
      <c r="N77" s="424">
        <v>65</v>
      </c>
      <c r="O77" s="424">
        <v>10</v>
      </c>
      <c r="P77" s="409">
        <v>0</v>
      </c>
      <c r="Q77" s="409">
        <v>0</v>
      </c>
      <c r="R77" s="420">
        <v>0</v>
      </c>
      <c r="S77" s="421"/>
      <c r="T77" s="421"/>
      <c r="U77" s="421"/>
      <c r="V77" s="415" t="s">
        <v>326</v>
      </c>
    </row>
    <row r="78" spans="1:22" x14ac:dyDescent="0.25">
      <c r="B78" s="423">
        <v>24300001</v>
      </c>
      <c r="C78" s="423">
        <v>24301</v>
      </c>
      <c r="D78" s="417" t="s">
        <v>215</v>
      </c>
      <c r="E78" s="418">
        <v>1758.8999999999999</v>
      </c>
      <c r="F78" s="410">
        <v>0</v>
      </c>
      <c r="G78" s="411">
        <v>0</v>
      </c>
      <c r="H78" s="424">
        <v>80</v>
      </c>
      <c r="I78" s="412" t="s">
        <v>296</v>
      </c>
      <c r="J78" s="413" t="s">
        <v>297</v>
      </c>
      <c r="K78" s="414">
        <v>31</v>
      </c>
      <c r="L78" s="412">
        <v>0</v>
      </c>
      <c r="M78" s="424">
        <v>25</v>
      </c>
      <c r="N78" s="424">
        <v>65</v>
      </c>
      <c r="O78" s="424">
        <v>10</v>
      </c>
      <c r="P78" s="409">
        <v>0</v>
      </c>
      <c r="Q78" s="409">
        <v>0</v>
      </c>
      <c r="R78" s="420">
        <v>0</v>
      </c>
      <c r="S78" s="421"/>
      <c r="T78" s="421"/>
      <c r="U78" s="421"/>
      <c r="V78" s="415" t="s">
        <v>326</v>
      </c>
    </row>
    <row r="79" spans="1:22" x14ac:dyDescent="0.25">
      <c r="B79" s="423">
        <v>24300002</v>
      </c>
      <c r="C79" s="423">
        <v>24301</v>
      </c>
      <c r="D79" s="417" t="s">
        <v>214</v>
      </c>
      <c r="E79" s="418">
        <v>4104.0999999999995</v>
      </c>
      <c r="F79" s="410">
        <v>3000</v>
      </c>
      <c r="G79" s="411">
        <v>0</v>
      </c>
      <c r="H79" s="424">
        <v>60</v>
      </c>
      <c r="I79" s="424" t="s">
        <v>296</v>
      </c>
      <c r="J79" s="413" t="s">
        <v>297</v>
      </c>
      <c r="K79" s="414">
        <v>31</v>
      </c>
      <c r="L79" s="412">
        <v>0</v>
      </c>
      <c r="M79" s="424">
        <v>25</v>
      </c>
      <c r="N79" s="424">
        <v>65</v>
      </c>
      <c r="O79" s="424">
        <v>10</v>
      </c>
      <c r="P79" s="409">
        <v>0</v>
      </c>
      <c r="Q79" s="409">
        <v>0</v>
      </c>
      <c r="R79" s="420">
        <v>0</v>
      </c>
      <c r="S79" s="421"/>
      <c r="T79" s="421"/>
      <c r="U79" s="421"/>
      <c r="V79" s="415" t="s">
        <v>326</v>
      </c>
    </row>
    <row r="80" spans="1:22" x14ac:dyDescent="0.2">
      <c r="B80" s="416">
        <v>24600001</v>
      </c>
      <c r="C80" s="416">
        <v>24601</v>
      </c>
      <c r="D80" s="425" t="s">
        <v>149</v>
      </c>
      <c r="E80" s="418">
        <v>8385.744999999999</v>
      </c>
      <c r="F80" s="410">
        <v>6000</v>
      </c>
      <c r="G80" s="411">
        <v>0</v>
      </c>
      <c r="H80" s="424">
        <v>150</v>
      </c>
      <c r="I80" s="412" t="s">
        <v>296</v>
      </c>
      <c r="J80" s="413" t="s">
        <v>297</v>
      </c>
      <c r="K80" s="414">
        <v>31</v>
      </c>
      <c r="L80" s="412">
        <v>0</v>
      </c>
      <c r="M80" s="412">
        <v>50</v>
      </c>
      <c r="N80" s="412">
        <v>50</v>
      </c>
      <c r="O80" s="412">
        <v>0</v>
      </c>
      <c r="P80" s="409">
        <v>0</v>
      </c>
      <c r="Q80" s="409">
        <v>0</v>
      </c>
      <c r="R80" s="420">
        <v>0</v>
      </c>
      <c r="S80" s="421"/>
      <c r="T80" s="421"/>
      <c r="U80" s="421"/>
      <c r="V80" s="415" t="s">
        <v>326</v>
      </c>
    </row>
    <row r="81" spans="2:22" x14ac:dyDescent="0.2">
      <c r="B81" s="416">
        <v>24600003</v>
      </c>
      <c r="C81" s="416">
        <v>24601</v>
      </c>
      <c r="D81" s="425" t="s">
        <v>451</v>
      </c>
      <c r="E81" s="418">
        <v>5296.26</v>
      </c>
      <c r="F81" s="410">
        <v>3000</v>
      </c>
      <c r="G81" s="411">
        <v>0</v>
      </c>
      <c r="H81" s="424">
        <v>12</v>
      </c>
      <c r="I81" s="412" t="s">
        <v>296</v>
      </c>
      <c r="J81" s="413" t="s">
        <v>297</v>
      </c>
      <c r="K81" s="414">
        <v>31</v>
      </c>
      <c r="L81" s="412">
        <v>0</v>
      </c>
      <c r="M81" s="412">
        <v>50</v>
      </c>
      <c r="N81" s="412">
        <v>40</v>
      </c>
      <c r="O81" s="412">
        <v>10</v>
      </c>
      <c r="P81" s="409">
        <v>0</v>
      </c>
      <c r="Q81" s="409">
        <v>0</v>
      </c>
      <c r="R81" s="420">
        <v>0</v>
      </c>
      <c r="S81" s="421"/>
      <c r="T81" s="421"/>
      <c r="U81" s="421"/>
      <c r="V81" s="415" t="s">
        <v>326</v>
      </c>
    </row>
    <row r="82" spans="2:22" x14ac:dyDescent="0.2">
      <c r="B82" s="416">
        <v>24600033</v>
      </c>
      <c r="C82" s="416">
        <v>24601</v>
      </c>
      <c r="D82" s="425" t="s">
        <v>150</v>
      </c>
      <c r="E82" s="418">
        <v>4369.4145000000008</v>
      </c>
      <c r="F82" s="410">
        <v>3000</v>
      </c>
      <c r="G82" s="411">
        <v>0</v>
      </c>
      <c r="H82" s="424">
        <v>100</v>
      </c>
      <c r="I82" s="412" t="s">
        <v>296</v>
      </c>
      <c r="J82" s="413" t="s">
        <v>297</v>
      </c>
      <c r="K82" s="414">
        <v>31</v>
      </c>
      <c r="L82" s="412">
        <v>0</v>
      </c>
      <c r="M82" s="412">
        <v>50</v>
      </c>
      <c r="N82" s="412">
        <v>50</v>
      </c>
      <c r="O82" s="412">
        <v>0</v>
      </c>
      <c r="P82" s="409">
        <v>0</v>
      </c>
      <c r="Q82" s="409">
        <v>0</v>
      </c>
      <c r="R82" s="420">
        <v>0</v>
      </c>
      <c r="S82" s="421"/>
      <c r="T82" s="421"/>
      <c r="U82" s="421"/>
      <c r="V82" s="415" t="s">
        <v>326</v>
      </c>
    </row>
    <row r="83" spans="2:22" x14ac:dyDescent="0.2">
      <c r="B83" s="416">
        <v>24600051</v>
      </c>
      <c r="C83" s="416">
        <v>24601</v>
      </c>
      <c r="D83" s="425" t="s">
        <v>51</v>
      </c>
      <c r="E83" s="418">
        <v>48592.744145000004</v>
      </c>
      <c r="F83" s="410">
        <v>30000</v>
      </c>
      <c r="G83" s="411">
        <v>0</v>
      </c>
      <c r="H83" s="424">
        <v>100</v>
      </c>
      <c r="I83" s="412" t="s">
        <v>296</v>
      </c>
      <c r="J83" s="413" t="s">
        <v>297</v>
      </c>
      <c r="K83" s="414">
        <v>31</v>
      </c>
      <c r="L83" s="412">
        <v>0</v>
      </c>
      <c r="M83" s="412">
        <v>50</v>
      </c>
      <c r="N83" s="412">
        <v>50</v>
      </c>
      <c r="O83" s="412">
        <v>0</v>
      </c>
      <c r="P83" s="409">
        <v>0</v>
      </c>
      <c r="Q83" s="409">
        <v>0</v>
      </c>
      <c r="R83" s="420">
        <v>0</v>
      </c>
      <c r="S83" s="415"/>
      <c r="T83" s="415"/>
      <c r="U83" s="415"/>
      <c r="V83" s="415" t="s">
        <v>326</v>
      </c>
    </row>
    <row r="84" spans="2:22" x14ac:dyDescent="0.2">
      <c r="B84" s="416">
        <v>24600064</v>
      </c>
      <c r="C84" s="416">
        <v>24601</v>
      </c>
      <c r="D84" s="425" t="s">
        <v>52</v>
      </c>
      <c r="E84" s="418">
        <v>26084.0805</v>
      </c>
      <c r="F84" s="410">
        <v>20000</v>
      </c>
      <c r="G84" s="411">
        <v>0</v>
      </c>
      <c r="H84" s="424">
        <v>300</v>
      </c>
      <c r="I84" s="412" t="s">
        <v>296</v>
      </c>
      <c r="J84" s="413" t="s">
        <v>297</v>
      </c>
      <c r="K84" s="414">
        <v>31</v>
      </c>
      <c r="L84" s="412">
        <v>0</v>
      </c>
      <c r="M84" s="412">
        <v>33</v>
      </c>
      <c r="N84" s="412">
        <v>33</v>
      </c>
      <c r="O84" s="412">
        <v>34</v>
      </c>
      <c r="P84" s="409">
        <v>0</v>
      </c>
      <c r="Q84" s="409">
        <v>0</v>
      </c>
      <c r="R84" s="420">
        <v>0</v>
      </c>
      <c r="S84" s="415"/>
      <c r="T84" s="415"/>
      <c r="U84" s="415"/>
      <c r="V84" s="415" t="s">
        <v>326</v>
      </c>
    </row>
    <row r="85" spans="2:22" x14ac:dyDescent="0.25">
      <c r="B85" s="409">
        <v>24600065</v>
      </c>
      <c r="C85" s="409">
        <v>24601</v>
      </c>
      <c r="D85" s="419" t="s">
        <v>452</v>
      </c>
      <c r="E85" s="418">
        <v>27805.806355000001</v>
      </c>
      <c r="F85" s="410">
        <v>20000</v>
      </c>
      <c r="G85" s="411">
        <v>0</v>
      </c>
      <c r="H85" s="424">
        <v>10000</v>
      </c>
      <c r="I85" s="412" t="s">
        <v>296</v>
      </c>
      <c r="J85" s="413" t="s">
        <v>297</v>
      </c>
      <c r="K85" s="414">
        <v>31</v>
      </c>
      <c r="L85" s="412">
        <v>0</v>
      </c>
      <c r="M85" s="412">
        <v>33</v>
      </c>
      <c r="N85" s="412">
        <v>33</v>
      </c>
      <c r="O85" s="412">
        <v>34</v>
      </c>
      <c r="P85" s="409">
        <v>0</v>
      </c>
      <c r="Q85" s="409">
        <v>0</v>
      </c>
      <c r="R85" s="420">
        <v>0</v>
      </c>
      <c r="S85" s="415"/>
      <c r="T85" s="415"/>
      <c r="U85" s="415"/>
      <c r="V85" s="415" t="s">
        <v>326</v>
      </c>
    </row>
    <row r="86" spans="2:22" x14ac:dyDescent="0.2">
      <c r="B86" s="416">
        <v>24600078</v>
      </c>
      <c r="C86" s="416">
        <v>24601</v>
      </c>
      <c r="D86" s="425" t="s">
        <v>151</v>
      </c>
      <c r="E86" s="418">
        <v>3089.4850000000001</v>
      </c>
      <c r="F86" s="410">
        <v>2000</v>
      </c>
      <c r="G86" s="411">
        <v>0</v>
      </c>
      <c r="H86" s="424">
        <v>25</v>
      </c>
      <c r="I86" s="412" t="s">
        <v>296</v>
      </c>
      <c r="J86" s="413" t="s">
        <v>297</v>
      </c>
      <c r="K86" s="414">
        <v>31</v>
      </c>
      <c r="L86" s="412">
        <v>10</v>
      </c>
      <c r="M86" s="412">
        <v>20</v>
      </c>
      <c r="N86" s="412">
        <v>55</v>
      </c>
      <c r="O86" s="412">
        <v>15</v>
      </c>
      <c r="P86" s="409">
        <v>0</v>
      </c>
      <c r="Q86" s="409">
        <v>0</v>
      </c>
      <c r="R86" s="420">
        <v>0</v>
      </c>
      <c r="S86" s="415"/>
      <c r="T86" s="415"/>
      <c r="U86" s="415"/>
      <c r="V86" s="415" t="s">
        <v>326</v>
      </c>
    </row>
    <row r="87" spans="2:22" x14ac:dyDescent="0.2">
      <c r="B87" s="416">
        <v>24600084</v>
      </c>
      <c r="C87" s="416">
        <v>24601</v>
      </c>
      <c r="D87" s="425" t="s">
        <v>152</v>
      </c>
      <c r="E87" s="418">
        <v>317731.4645</v>
      </c>
      <c r="F87" s="410">
        <v>200000</v>
      </c>
      <c r="G87" s="411">
        <v>0</v>
      </c>
      <c r="H87" s="424">
        <v>150</v>
      </c>
      <c r="I87" s="412" t="s">
        <v>296</v>
      </c>
      <c r="J87" s="413" t="s">
        <v>297</v>
      </c>
      <c r="K87" s="414">
        <v>31</v>
      </c>
      <c r="L87" s="412">
        <v>0</v>
      </c>
      <c r="M87" s="412">
        <v>50</v>
      </c>
      <c r="N87" s="412">
        <v>50</v>
      </c>
      <c r="O87" s="412">
        <v>0</v>
      </c>
      <c r="P87" s="409">
        <v>0</v>
      </c>
      <c r="Q87" s="409">
        <v>0</v>
      </c>
      <c r="R87" s="420">
        <v>0</v>
      </c>
      <c r="S87" s="415"/>
      <c r="T87" s="415"/>
      <c r="U87" s="415"/>
      <c r="V87" s="415" t="s">
        <v>326</v>
      </c>
    </row>
    <row r="88" spans="2:22" x14ac:dyDescent="0.25">
      <c r="B88" s="423">
        <v>24700001</v>
      </c>
      <c r="C88" s="423">
        <v>24701</v>
      </c>
      <c r="D88" s="417" t="s">
        <v>220</v>
      </c>
      <c r="E88" s="418">
        <v>12327</v>
      </c>
      <c r="F88" s="410">
        <v>3000</v>
      </c>
      <c r="G88" s="411">
        <v>0</v>
      </c>
      <c r="H88" s="424">
        <v>10</v>
      </c>
      <c r="I88" s="424" t="s">
        <v>296</v>
      </c>
      <c r="J88" s="413" t="s">
        <v>297</v>
      </c>
      <c r="K88" s="414">
        <v>31</v>
      </c>
      <c r="L88" s="424">
        <v>15</v>
      </c>
      <c r="M88" s="424">
        <v>40</v>
      </c>
      <c r="N88" s="424">
        <v>30</v>
      </c>
      <c r="O88" s="424">
        <v>15</v>
      </c>
      <c r="P88" s="409">
        <v>0</v>
      </c>
      <c r="Q88" s="409">
        <v>0</v>
      </c>
      <c r="R88" s="420">
        <v>0</v>
      </c>
      <c r="S88" s="415"/>
      <c r="T88" s="415"/>
      <c r="U88" s="415"/>
      <c r="V88" s="415" t="s">
        <v>326</v>
      </c>
    </row>
    <row r="89" spans="2:22" x14ac:dyDescent="0.25">
      <c r="B89" s="423">
        <v>24700002</v>
      </c>
      <c r="C89" s="423">
        <v>24701</v>
      </c>
      <c r="D89" s="417" t="s">
        <v>221</v>
      </c>
      <c r="E89" s="418">
        <v>12327</v>
      </c>
      <c r="F89" s="410">
        <v>5000</v>
      </c>
      <c r="G89" s="411">
        <v>0</v>
      </c>
      <c r="H89" s="424">
        <v>10</v>
      </c>
      <c r="I89" s="424" t="s">
        <v>296</v>
      </c>
      <c r="J89" s="413" t="s">
        <v>297</v>
      </c>
      <c r="K89" s="414">
        <v>31</v>
      </c>
      <c r="L89" s="424">
        <v>15</v>
      </c>
      <c r="M89" s="424">
        <v>40</v>
      </c>
      <c r="N89" s="424">
        <v>30</v>
      </c>
      <c r="O89" s="424">
        <v>15</v>
      </c>
      <c r="P89" s="409">
        <v>0</v>
      </c>
      <c r="Q89" s="409">
        <v>0</v>
      </c>
      <c r="R89" s="420">
        <v>0</v>
      </c>
      <c r="S89" s="415"/>
      <c r="T89" s="415"/>
      <c r="U89" s="415"/>
      <c r="V89" s="415" t="s">
        <v>326</v>
      </c>
    </row>
    <row r="90" spans="2:22" x14ac:dyDescent="0.25">
      <c r="B90" s="423">
        <v>24700003</v>
      </c>
      <c r="C90" s="423">
        <v>24701</v>
      </c>
      <c r="D90" s="417" t="s">
        <v>222</v>
      </c>
      <c r="E90" s="418">
        <v>10000</v>
      </c>
      <c r="F90" s="410">
        <v>3000</v>
      </c>
      <c r="G90" s="411">
        <v>0</v>
      </c>
      <c r="H90" s="424">
        <v>170</v>
      </c>
      <c r="I90" s="424" t="s">
        <v>301</v>
      </c>
      <c r="J90" s="413" t="s">
        <v>297</v>
      </c>
      <c r="K90" s="414">
        <v>31</v>
      </c>
      <c r="L90" s="424">
        <v>15</v>
      </c>
      <c r="M90" s="424">
        <v>40</v>
      </c>
      <c r="N90" s="424">
        <v>30</v>
      </c>
      <c r="O90" s="424">
        <v>15</v>
      </c>
      <c r="P90" s="409">
        <v>0</v>
      </c>
      <c r="Q90" s="409">
        <v>0</v>
      </c>
      <c r="R90" s="420">
        <v>0</v>
      </c>
      <c r="S90" s="421"/>
      <c r="T90" s="421"/>
      <c r="U90" s="421"/>
      <c r="V90" s="415" t="s">
        <v>326</v>
      </c>
    </row>
    <row r="91" spans="2:22" x14ac:dyDescent="0.25">
      <c r="B91" s="423">
        <v>24700010</v>
      </c>
      <c r="C91" s="423">
        <v>24701</v>
      </c>
      <c r="D91" s="417" t="s">
        <v>223</v>
      </c>
      <c r="E91" s="418">
        <v>5800</v>
      </c>
      <c r="F91" s="410">
        <v>5000</v>
      </c>
      <c r="G91" s="411">
        <v>0</v>
      </c>
      <c r="H91" s="424">
        <v>200</v>
      </c>
      <c r="I91" s="424" t="s">
        <v>301</v>
      </c>
      <c r="J91" s="413" t="s">
        <v>297</v>
      </c>
      <c r="K91" s="414">
        <v>31</v>
      </c>
      <c r="L91" s="424">
        <v>15</v>
      </c>
      <c r="M91" s="424">
        <v>40</v>
      </c>
      <c r="N91" s="424">
        <v>30</v>
      </c>
      <c r="O91" s="424">
        <v>15</v>
      </c>
      <c r="P91" s="409">
        <v>0</v>
      </c>
      <c r="Q91" s="409">
        <v>0</v>
      </c>
      <c r="R91" s="420">
        <v>0</v>
      </c>
      <c r="S91" s="421"/>
      <c r="T91" s="421"/>
      <c r="U91" s="421"/>
      <c r="V91" s="415" t="s">
        <v>326</v>
      </c>
    </row>
    <row r="92" spans="2:22" x14ac:dyDescent="0.25">
      <c r="B92" s="423">
        <v>24700021</v>
      </c>
      <c r="C92" s="423">
        <v>24701</v>
      </c>
      <c r="D92" s="417" t="s">
        <v>224</v>
      </c>
      <c r="E92" s="418">
        <v>7300</v>
      </c>
      <c r="F92" s="410">
        <v>7000</v>
      </c>
      <c r="G92" s="411">
        <v>0</v>
      </c>
      <c r="H92" s="424">
        <v>24000</v>
      </c>
      <c r="I92" s="424" t="s">
        <v>296</v>
      </c>
      <c r="J92" s="413" t="s">
        <v>297</v>
      </c>
      <c r="K92" s="414">
        <v>31</v>
      </c>
      <c r="L92" s="424">
        <v>15</v>
      </c>
      <c r="M92" s="424">
        <v>40</v>
      </c>
      <c r="N92" s="424">
        <v>30</v>
      </c>
      <c r="O92" s="424">
        <v>15</v>
      </c>
      <c r="P92" s="409">
        <v>0</v>
      </c>
      <c r="Q92" s="409">
        <v>0</v>
      </c>
      <c r="R92" s="420">
        <v>0</v>
      </c>
      <c r="S92" s="421"/>
      <c r="T92" s="421"/>
      <c r="U92" s="421"/>
      <c r="V92" s="415" t="s">
        <v>326</v>
      </c>
    </row>
    <row r="93" spans="2:22" x14ac:dyDescent="0.25">
      <c r="B93" s="423">
        <v>24700024</v>
      </c>
      <c r="C93" s="423">
        <v>24701</v>
      </c>
      <c r="D93" s="417" t="s">
        <v>225</v>
      </c>
      <c r="E93" s="418">
        <v>5000</v>
      </c>
      <c r="F93" s="410">
        <v>0</v>
      </c>
      <c r="G93" s="411">
        <v>0</v>
      </c>
      <c r="H93" s="424">
        <v>35</v>
      </c>
      <c r="I93" s="424" t="s">
        <v>296</v>
      </c>
      <c r="J93" s="413" t="s">
        <v>297</v>
      </c>
      <c r="K93" s="414">
        <v>31</v>
      </c>
      <c r="L93" s="424">
        <v>15</v>
      </c>
      <c r="M93" s="424">
        <v>40</v>
      </c>
      <c r="N93" s="424">
        <v>30</v>
      </c>
      <c r="O93" s="424">
        <v>15</v>
      </c>
      <c r="P93" s="409">
        <v>0</v>
      </c>
      <c r="Q93" s="409">
        <v>0</v>
      </c>
      <c r="R93" s="420">
        <v>0</v>
      </c>
      <c r="S93" s="421"/>
      <c r="T93" s="421"/>
      <c r="U93" s="421"/>
      <c r="V93" s="415" t="s">
        <v>326</v>
      </c>
    </row>
    <row r="94" spans="2:22" x14ac:dyDescent="0.25">
      <c r="B94" s="423">
        <v>24700028</v>
      </c>
      <c r="C94" s="423">
        <v>24701</v>
      </c>
      <c r="D94" s="417" t="s">
        <v>453</v>
      </c>
      <c r="E94" s="418">
        <v>7000</v>
      </c>
      <c r="F94" s="410">
        <v>4000</v>
      </c>
      <c r="G94" s="411">
        <v>0</v>
      </c>
      <c r="H94" s="424">
        <v>10</v>
      </c>
      <c r="I94" s="424" t="s">
        <v>296</v>
      </c>
      <c r="J94" s="413" t="s">
        <v>297</v>
      </c>
      <c r="K94" s="414">
        <v>31</v>
      </c>
      <c r="L94" s="412">
        <v>0</v>
      </c>
      <c r="M94" s="424">
        <v>60</v>
      </c>
      <c r="N94" s="424">
        <v>40</v>
      </c>
      <c r="O94" s="412">
        <v>0</v>
      </c>
      <c r="P94" s="409">
        <v>0</v>
      </c>
      <c r="Q94" s="409">
        <v>0</v>
      </c>
      <c r="R94" s="420">
        <v>0</v>
      </c>
      <c r="S94" s="421"/>
      <c r="T94" s="421"/>
      <c r="U94" s="421"/>
      <c r="V94" s="415" t="s">
        <v>326</v>
      </c>
    </row>
    <row r="95" spans="2:22" x14ac:dyDescent="0.25">
      <c r="B95" s="423">
        <v>24700029</v>
      </c>
      <c r="C95" s="423">
        <v>24701</v>
      </c>
      <c r="D95" s="417" t="s">
        <v>454</v>
      </c>
      <c r="E95" s="418">
        <v>5739</v>
      </c>
      <c r="F95" s="410">
        <v>4000</v>
      </c>
      <c r="G95" s="411">
        <v>0</v>
      </c>
      <c r="H95" s="424">
        <v>10</v>
      </c>
      <c r="I95" s="424" t="s">
        <v>296</v>
      </c>
      <c r="J95" s="413" t="s">
        <v>297</v>
      </c>
      <c r="K95" s="414">
        <v>31</v>
      </c>
      <c r="L95" s="424">
        <v>15</v>
      </c>
      <c r="M95" s="424">
        <v>40</v>
      </c>
      <c r="N95" s="424">
        <v>30</v>
      </c>
      <c r="O95" s="424">
        <v>15</v>
      </c>
      <c r="P95" s="409">
        <v>0</v>
      </c>
      <c r="Q95" s="409">
        <v>0</v>
      </c>
      <c r="R95" s="420">
        <v>0</v>
      </c>
      <c r="S95" s="421"/>
      <c r="T95" s="421"/>
      <c r="U95" s="421"/>
      <c r="V95" s="415" t="s">
        <v>326</v>
      </c>
    </row>
    <row r="96" spans="2:22" x14ac:dyDescent="0.25">
      <c r="B96" s="423">
        <v>24700032</v>
      </c>
      <c r="C96" s="423">
        <v>24701</v>
      </c>
      <c r="D96" s="417" t="s">
        <v>228</v>
      </c>
      <c r="E96" s="418">
        <v>37330</v>
      </c>
      <c r="F96" s="410">
        <v>30000</v>
      </c>
      <c r="G96" s="411">
        <v>0</v>
      </c>
      <c r="H96" s="424">
        <v>150</v>
      </c>
      <c r="I96" s="424" t="s">
        <v>296</v>
      </c>
      <c r="J96" s="413" t="s">
        <v>297</v>
      </c>
      <c r="K96" s="414">
        <v>31</v>
      </c>
      <c r="L96" s="424">
        <v>15</v>
      </c>
      <c r="M96" s="424">
        <v>40</v>
      </c>
      <c r="N96" s="424">
        <v>30</v>
      </c>
      <c r="O96" s="424">
        <v>15</v>
      </c>
      <c r="P96" s="409">
        <v>0</v>
      </c>
      <c r="Q96" s="409">
        <v>0</v>
      </c>
      <c r="R96" s="420">
        <v>0</v>
      </c>
      <c r="S96" s="421"/>
      <c r="T96" s="421"/>
      <c r="U96" s="421"/>
      <c r="V96" s="415" t="s">
        <v>326</v>
      </c>
    </row>
    <row r="97" spans="2:22" x14ac:dyDescent="0.25">
      <c r="B97" s="423">
        <v>24700092</v>
      </c>
      <c r="C97" s="423">
        <v>24701</v>
      </c>
      <c r="D97" s="417" t="s">
        <v>229</v>
      </c>
      <c r="E97" s="418">
        <v>15000</v>
      </c>
      <c r="F97" s="410">
        <v>10000</v>
      </c>
      <c r="G97" s="411">
        <v>0</v>
      </c>
      <c r="H97" s="424">
        <v>75</v>
      </c>
      <c r="I97" s="424" t="s">
        <v>296</v>
      </c>
      <c r="J97" s="413" t="s">
        <v>297</v>
      </c>
      <c r="K97" s="414">
        <v>31</v>
      </c>
      <c r="L97" s="424">
        <v>15</v>
      </c>
      <c r="M97" s="424">
        <v>40</v>
      </c>
      <c r="N97" s="424">
        <v>30</v>
      </c>
      <c r="O97" s="424">
        <v>15</v>
      </c>
      <c r="P97" s="409">
        <v>0</v>
      </c>
      <c r="Q97" s="409">
        <v>0</v>
      </c>
      <c r="R97" s="420">
        <v>0</v>
      </c>
      <c r="S97" s="421"/>
      <c r="T97" s="421"/>
      <c r="U97" s="421"/>
      <c r="V97" s="415" t="s">
        <v>326</v>
      </c>
    </row>
    <row r="98" spans="2:22" x14ac:dyDescent="0.25">
      <c r="B98" s="423">
        <v>24700117</v>
      </c>
      <c r="C98" s="423">
        <v>24701</v>
      </c>
      <c r="D98" s="417" t="s">
        <v>230</v>
      </c>
      <c r="E98" s="418">
        <v>7300</v>
      </c>
      <c r="F98" s="410">
        <v>5000</v>
      </c>
      <c r="G98" s="411">
        <v>0</v>
      </c>
      <c r="H98" s="424">
        <v>10</v>
      </c>
      <c r="I98" s="424" t="s">
        <v>296</v>
      </c>
      <c r="J98" s="413" t="s">
        <v>297</v>
      </c>
      <c r="K98" s="414">
        <v>31</v>
      </c>
      <c r="L98" s="424">
        <v>15</v>
      </c>
      <c r="M98" s="424">
        <v>40</v>
      </c>
      <c r="N98" s="424">
        <v>30</v>
      </c>
      <c r="O98" s="424">
        <v>15</v>
      </c>
      <c r="P98" s="409">
        <v>0</v>
      </c>
      <c r="Q98" s="409">
        <v>0</v>
      </c>
      <c r="R98" s="420">
        <v>0</v>
      </c>
      <c r="S98" s="421"/>
      <c r="T98" s="421"/>
      <c r="U98" s="421"/>
      <c r="V98" s="415" t="s">
        <v>326</v>
      </c>
    </row>
    <row r="99" spans="2:22" x14ac:dyDescent="0.25">
      <c r="B99" s="423">
        <v>24700126</v>
      </c>
      <c r="C99" s="423">
        <v>24701</v>
      </c>
      <c r="D99" s="417" t="s">
        <v>231</v>
      </c>
      <c r="E99" s="418">
        <v>11541</v>
      </c>
      <c r="F99" s="410">
        <v>8000</v>
      </c>
      <c r="G99" s="411">
        <v>0</v>
      </c>
      <c r="H99" s="424">
        <v>8</v>
      </c>
      <c r="I99" s="424" t="s">
        <v>296</v>
      </c>
      <c r="J99" s="413" t="s">
        <v>297</v>
      </c>
      <c r="K99" s="414">
        <v>31</v>
      </c>
      <c r="L99" s="424">
        <v>15</v>
      </c>
      <c r="M99" s="424">
        <v>40</v>
      </c>
      <c r="N99" s="424">
        <v>30</v>
      </c>
      <c r="O99" s="424">
        <v>15</v>
      </c>
      <c r="P99" s="409">
        <v>0</v>
      </c>
      <c r="Q99" s="409">
        <v>0</v>
      </c>
      <c r="R99" s="420">
        <v>0</v>
      </c>
      <c r="S99" s="421"/>
      <c r="T99" s="421"/>
      <c r="U99" s="421"/>
      <c r="V99" s="415" t="s">
        <v>326</v>
      </c>
    </row>
    <row r="100" spans="2:22" x14ac:dyDescent="0.25">
      <c r="B100" s="423">
        <v>24700132</v>
      </c>
      <c r="C100" s="423">
        <v>24701</v>
      </c>
      <c r="D100" s="417" t="s">
        <v>232</v>
      </c>
      <c r="E100" s="418">
        <v>10300</v>
      </c>
      <c r="F100" s="410">
        <v>8000</v>
      </c>
      <c r="G100" s="411">
        <v>0</v>
      </c>
      <c r="H100" s="424">
        <v>7</v>
      </c>
      <c r="I100" s="424" t="s">
        <v>296</v>
      </c>
      <c r="J100" s="413" t="s">
        <v>297</v>
      </c>
      <c r="K100" s="414">
        <v>31</v>
      </c>
      <c r="L100" s="424">
        <v>15</v>
      </c>
      <c r="M100" s="424">
        <v>40</v>
      </c>
      <c r="N100" s="424">
        <v>30</v>
      </c>
      <c r="O100" s="424">
        <v>15</v>
      </c>
      <c r="P100" s="409">
        <v>0</v>
      </c>
      <c r="Q100" s="409">
        <v>0</v>
      </c>
      <c r="R100" s="420">
        <v>0</v>
      </c>
      <c r="S100" s="421"/>
      <c r="T100" s="421"/>
      <c r="U100" s="421"/>
      <c r="V100" s="415" t="s">
        <v>326</v>
      </c>
    </row>
    <row r="101" spans="2:22" x14ac:dyDescent="0.25">
      <c r="B101" s="423">
        <v>24700137</v>
      </c>
      <c r="C101" s="423">
        <v>24701</v>
      </c>
      <c r="D101" s="417" t="s">
        <v>233</v>
      </c>
      <c r="E101" s="418">
        <v>8318</v>
      </c>
      <c r="F101" s="410">
        <v>3000</v>
      </c>
      <c r="G101" s="411">
        <v>0</v>
      </c>
      <c r="H101" s="424">
        <v>5</v>
      </c>
      <c r="I101" s="424" t="s">
        <v>296</v>
      </c>
      <c r="J101" s="413" t="s">
        <v>297</v>
      </c>
      <c r="K101" s="414">
        <v>31</v>
      </c>
      <c r="L101" s="424">
        <v>15</v>
      </c>
      <c r="M101" s="424">
        <v>40</v>
      </c>
      <c r="N101" s="424">
        <v>30</v>
      </c>
      <c r="O101" s="424">
        <v>15</v>
      </c>
      <c r="P101" s="409">
        <v>0</v>
      </c>
      <c r="Q101" s="409">
        <v>0</v>
      </c>
      <c r="R101" s="420">
        <v>0</v>
      </c>
      <c r="S101" s="421"/>
      <c r="T101" s="421"/>
      <c r="U101" s="421"/>
      <c r="V101" s="415" t="s">
        <v>326</v>
      </c>
    </row>
    <row r="102" spans="2:22" x14ac:dyDescent="0.25">
      <c r="B102" s="423">
        <v>24700138</v>
      </c>
      <c r="C102" s="423">
        <v>24701</v>
      </c>
      <c r="D102" s="417" t="s">
        <v>234</v>
      </c>
      <c r="E102" s="418">
        <v>3000</v>
      </c>
      <c r="F102" s="410">
        <v>2000</v>
      </c>
      <c r="G102" s="411">
        <v>0</v>
      </c>
      <c r="H102" s="424">
        <v>10</v>
      </c>
      <c r="I102" s="424" t="s">
        <v>296</v>
      </c>
      <c r="J102" s="413" t="s">
        <v>297</v>
      </c>
      <c r="K102" s="414">
        <v>31</v>
      </c>
      <c r="L102" s="424">
        <v>15</v>
      </c>
      <c r="M102" s="424">
        <v>40</v>
      </c>
      <c r="N102" s="424">
        <v>30</v>
      </c>
      <c r="O102" s="424">
        <v>15</v>
      </c>
      <c r="P102" s="409">
        <v>0</v>
      </c>
      <c r="Q102" s="409">
        <v>0</v>
      </c>
      <c r="R102" s="420">
        <v>0</v>
      </c>
      <c r="S102" s="421"/>
      <c r="T102" s="421"/>
      <c r="U102" s="421"/>
      <c r="V102" s="415" t="s">
        <v>326</v>
      </c>
    </row>
    <row r="103" spans="2:22" x14ac:dyDescent="0.25">
      <c r="B103" s="423">
        <v>24700162</v>
      </c>
      <c r="C103" s="423">
        <v>24701</v>
      </c>
      <c r="D103" s="417" t="s">
        <v>235</v>
      </c>
      <c r="E103" s="418">
        <v>3000</v>
      </c>
      <c r="F103" s="410">
        <v>2000</v>
      </c>
      <c r="G103" s="411">
        <v>0</v>
      </c>
      <c r="H103" s="424">
        <v>10</v>
      </c>
      <c r="I103" s="424" t="s">
        <v>296</v>
      </c>
      <c r="J103" s="413" t="s">
        <v>297</v>
      </c>
      <c r="K103" s="414">
        <v>31</v>
      </c>
      <c r="L103" s="424">
        <v>15</v>
      </c>
      <c r="M103" s="424">
        <v>40</v>
      </c>
      <c r="N103" s="424">
        <v>30</v>
      </c>
      <c r="O103" s="424">
        <v>15</v>
      </c>
      <c r="P103" s="409">
        <v>0</v>
      </c>
      <c r="Q103" s="409">
        <v>0</v>
      </c>
      <c r="R103" s="420">
        <v>0</v>
      </c>
      <c r="S103" s="421"/>
      <c r="T103" s="421"/>
      <c r="U103" s="421"/>
      <c r="V103" s="415" t="s">
        <v>326</v>
      </c>
    </row>
    <row r="104" spans="2:22" x14ac:dyDescent="0.25">
      <c r="B104" s="423">
        <v>24700172</v>
      </c>
      <c r="C104" s="423">
        <v>24701</v>
      </c>
      <c r="D104" s="417" t="s">
        <v>236</v>
      </c>
      <c r="E104" s="418">
        <v>2000</v>
      </c>
      <c r="F104" s="410">
        <v>1000</v>
      </c>
      <c r="G104" s="411">
        <v>0</v>
      </c>
      <c r="H104" s="424">
        <v>4000</v>
      </c>
      <c r="I104" s="424" t="s">
        <v>296</v>
      </c>
      <c r="J104" s="413" t="s">
        <v>297</v>
      </c>
      <c r="K104" s="414">
        <v>31</v>
      </c>
      <c r="L104" s="424">
        <v>15</v>
      </c>
      <c r="M104" s="424">
        <v>40</v>
      </c>
      <c r="N104" s="424">
        <v>30</v>
      </c>
      <c r="O104" s="424">
        <v>15</v>
      </c>
      <c r="P104" s="409">
        <v>0</v>
      </c>
      <c r="Q104" s="409">
        <v>0</v>
      </c>
      <c r="R104" s="420">
        <v>0</v>
      </c>
      <c r="S104" s="421"/>
      <c r="T104" s="421"/>
      <c r="U104" s="421"/>
      <c r="V104" s="415" t="s">
        <v>326</v>
      </c>
    </row>
    <row r="105" spans="2:22" x14ac:dyDescent="0.25">
      <c r="B105" s="416">
        <v>24800002</v>
      </c>
      <c r="C105" s="416">
        <v>24801</v>
      </c>
      <c r="D105" s="417" t="s">
        <v>45</v>
      </c>
      <c r="E105" s="418">
        <v>4181.6500000000005</v>
      </c>
      <c r="F105" s="410">
        <v>3000</v>
      </c>
      <c r="G105" s="411">
        <v>0</v>
      </c>
      <c r="H105" s="412">
        <v>10</v>
      </c>
      <c r="I105" s="426" t="s">
        <v>296</v>
      </c>
      <c r="J105" s="413" t="s">
        <v>297</v>
      </c>
      <c r="K105" s="414">
        <v>31</v>
      </c>
      <c r="L105" s="412">
        <v>0</v>
      </c>
      <c r="M105" s="412">
        <v>100</v>
      </c>
      <c r="N105" s="412">
        <v>0</v>
      </c>
      <c r="O105" s="412">
        <v>0</v>
      </c>
      <c r="P105" s="409">
        <v>0</v>
      </c>
      <c r="Q105" s="409">
        <v>0</v>
      </c>
      <c r="R105" s="420">
        <v>0</v>
      </c>
      <c r="S105" s="421"/>
      <c r="T105" s="421"/>
      <c r="U105" s="421"/>
      <c r="V105" s="415" t="s">
        <v>326</v>
      </c>
    </row>
    <row r="106" spans="2:22" x14ac:dyDescent="0.25">
      <c r="B106" s="416">
        <v>24800014</v>
      </c>
      <c r="C106" s="416">
        <v>24801</v>
      </c>
      <c r="D106" s="417" t="s">
        <v>46</v>
      </c>
      <c r="E106" s="418">
        <v>4181.6500000000005</v>
      </c>
      <c r="F106" s="410">
        <v>3000</v>
      </c>
      <c r="G106" s="411">
        <v>0</v>
      </c>
      <c r="H106" s="412">
        <v>15</v>
      </c>
      <c r="I106" s="426" t="s">
        <v>296</v>
      </c>
      <c r="J106" s="413" t="s">
        <v>297</v>
      </c>
      <c r="K106" s="414">
        <v>31</v>
      </c>
      <c r="L106" s="412">
        <v>50</v>
      </c>
      <c r="M106" s="412">
        <v>0</v>
      </c>
      <c r="N106" s="412">
        <v>50</v>
      </c>
      <c r="O106" s="412">
        <v>0</v>
      </c>
      <c r="P106" s="409">
        <v>0</v>
      </c>
      <c r="Q106" s="409">
        <v>0</v>
      </c>
      <c r="R106" s="420">
        <v>0</v>
      </c>
      <c r="S106" s="421"/>
      <c r="T106" s="421"/>
      <c r="U106" s="421"/>
      <c r="V106" s="415" t="s">
        <v>326</v>
      </c>
    </row>
    <row r="107" spans="2:22" x14ac:dyDescent="0.25">
      <c r="B107" s="416">
        <v>24800023</v>
      </c>
      <c r="C107" s="416">
        <v>24801</v>
      </c>
      <c r="D107" s="417" t="s">
        <v>455</v>
      </c>
      <c r="E107" s="418">
        <v>2508.9899999999998</v>
      </c>
      <c r="F107" s="410">
        <v>1500</v>
      </c>
      <c r="G107" s="411">
        <v>0</v>
      </c>
      <c r="H107" s="412">
        <v>10</v>
      </c>
      <c r="I107" s="426" t="s">
        <v>296</v>
      </c>
      <c r="J107" s="413" t="s">
        <v>297</v>
      </c>
      <c r="K107" s="414">
        <v>31</v>
      </c>
      <c r="L107" s="412">
        <v>30</v>
      </c>
      <c r="M107" s="412">
        <v>30</v>
      </c>
      <c r="N107" s="412">
        <v>30</v>
      </c>
      <c r="O107" s="412">
        <v>10</v>
      </c>
      <c r="P107" s="409">
        <v>0</v>
      </c>
      <c r="Q107" s="409">
        <v>0</v>
      </c>
      <c r="R107" s="420">
        <v>0</v>
      </c>
      <c r="S107" s="421"/>
      <c r="T107" s="421"/>
      <c r="U107" s="421"/>
      <c r="V107" s="415" t="s">
        <v>326</v>
      </c>
    </row>
    <row r="108" spans="2:22" x14ac:dyDescent="0.25">
      <c r="B108" s="416">
        <v>24800032</v>
      </c>
      <c r="C108" s="416">
        <v>24801</v>
      </c>
      <c r="D108" s="417" t="s">
        <v>456</v>
      </c>
      <c r="E108" s="418">
        <v>11184.83</v>
      </c>
      <c r="F108" s="410">
        <v>2000</v>
      </c>
      <c r="G108" s="411">
        <v>0</v>
      </c>
      <c r="H108" s="412">
        <v>10</v>
      </c>
      <c r="I108" s="426" t="s">
        <v>296</v>
      </c>
      <c r="J108" s="413" t="s">
        <v>297</v>
      </c>
      <c r="K108" s="414">
        <v>31</v>
      </c>
      <c r="L108" s="412">
        <v>30</v>
      </c>
      <c r="M108" s="412">
        <v>30</v>
      </c>
      <c r="N108" s="412">
        <v>30</v>
      </c>
      <c r="O108" s="412">
        <v>10</v>
      </c>
      <c r="P108" s="409">
        <v>0</v>
      </c>
      <c r="Q108" s="409">
        <v>0</v>
      </c>
      <c r="R108" s="420">
        <v>0</v>
      </c>
      <c r="S108" s="421"/>
      <c r="T108" s="421"/>
      <c r="U108" s="421"/>
      <c r="V108" s="415" t="s">
        <v>326</v>
      </c>
    </row>
    <row r="109" spans="2:22" x14ac:dyDescent="0.25">
      <c r="B109" s="416">
        <v>24800034</v>
      </c>
      <c r="C109" s="416">
        <v>24801</v>
      </c>
      <c r="D109" s="417" t="s">
        <v>457</v>
      </c>
      <c r="E109" s="418">
        <v>6039.64</v>
      </c>
      <c r="F109" s="410">
        <v>1000</v>
      </c>
      <c r="G109" s="411">
        <v>0</v>
      </c>
      <c r="H109" s="412">
        <v>10</v>
      </c>
      <c r="I109" s="426" t="s">
        <v>296</v>
      </c>
      <c r="J109" s="413" t="s">
        <v>297</v>
      </c>
      <c r="K109" s="414">
        <v>31</v>
      </c>
      <c r="L109" s="412">
        <v>30</v>
      </c>
      <c r="M109" s="412">
        <v>30</v>
      </c>
      <c r="N109" s="412">
        <v>30</v>
      </c>
      <c r="O109" s="412">
        <v>10</v>
      </c>
      <c r="P109" s="409">
        <v>0</v>
      </c>
      <c r="Q109" s="409">
        <v>0</v>
      </c>
      <c r="R109" s="420">
        <v>0</v>
      </c>
      <c r="S109" s="421"/>
      <c r="T109" s="421"/>
      <c r="U109" s="421"/>
      <c r="V109" s="415" t="s">
        <v>326</v>
      </c>
    </row>
    <row r="110" spans="2:22" x14ac:dyDescent="0.25">
      <c r="B110" s="416">
        <v>24800040</v>
      </c>
      <c r="C110" s="416">
        <v>24801</v>
      </c>
      <c r="D110" s="417" t="s">
        <v>458</v>
      </c>
      <c r="E110" s="418">
        <v>4181.6500000000005</v>
      </c>
      <c r="F110" s="410">
        <v>3000</v>
      </c>
      <c r="G110" s="411">
        <v>0</v>
      </c>
      <c r="H110" s="412">
        <v>1</v>
      </c>
      <c r="I110" s="426" t="s">
        <v>296</v>
      </c>
      <c r="J110" s="413" t="s">
        <v>297</v>
      </c>
      <c r="K110" s="414">
        <v>31</v>
      </c>
      <c r="L110" s="412">
        <v>0</v>
      </c>
      <c r="M110" s="412">
        <v>100</v>
      </c>
      <c r="N110" s="412">
        <v>0</v>
      </c>
      <c r="O110" s="412">
        <v>0</v>
      </c>
      <c r="P110" s="409">
        <v>0</v>
      </c>
      <c r="Q110" s="409">
        <v>0</v>
      </c>
      <c r="R110" s="420">
        <v>0</v>
      </c>
      <c r="S110" s="421"/>
      <c r="T110" s="421"/>
      <c r="U110" s="421"/>
      <c r="V110" s="415" t="s">
        <v>326</v>
      </c>
    </row>
    <row r="111" spans="2:22" x14ac:dyDescent="0.25">
      <c r="B111" s="416">
        <v>24800045</v>
      </c>
      <c r="C111" s="416">
        <v>24801</v>
      </c>
      <c r="D111" s="417" t="s">
        <v>459</v>
      </c>
      <c r="E111" s="418">
        <v>7083.04</v>
      </c>
      <c r="F111" s="410">
        <v>4000</v>
      </c>
      <c r="G111" s="411">
        <v>0</v>
      </c>
      <c r="H111" s="412">
        <v>1</v>
      </c>
      <c r="I111" s="426" t="s">
        <v>296</v>
      </c>
      <c r="J111" s="413" t="s">
        <v>297</v>
      </c>
      <c r="K111" s="414">
        <v>31</v>
      </c>
      <c r="L111" s="412">
        <v>0</v>
      </c>
      <c r="M111" s="412">
        <v>100</v>
      </c>
      <c r="N111" s="412">
        <v>0</v>
      </c>
      <c r="O111" s="412">
        <v>0</v>
      </c>
      <c r="P111" s="409">
        <v>0</v>
      </c>
      <c r="Q111" s="409">
        <v>0</v>
      </c>
      <c r="R111" s="420">
        <v>0</v>
      </c>
      <c r="S111" s="421"/>
      <c r="T111" s="421"/>
      <c r="U111" s="421"/>
      <c r="V111" s="415" t="s">
        <v>326</v>
      </c>
    </row>
    <row r="112" spans="2:22" x14ac:dyDescent="0.25">
      <c r="B112" s="416">
        <v>24800046</v>
      </c>
      <c r="C112" s="416">
        <v>24801</v>
      </c>
      <c r="D112" s="417" t="s">
        <v>460</v>
      </c>
      <c r="E112" s="418">
        <v>5000</v>
      </c>
      <c r="F112" s="410">
        <v>4000</v>
      </c>
      <c r="G112" s="411">
        <v>0</v>
      </c>
      <c r="H112" s="412">
        <v>1</v>
      </c>
      <c r="I112" s="426" t="s">
        <v>296</v>
      </c>
      <c r="J112" s="413" t="s">
        <v>297</v>
      </c>
      <c r="K112" s="414">
        <v>31</v>
      </c>
      <c r="L112" s="412">
        <v>0</v>
      </c>
      <c r="M112" s="412">
        <v>100</v>
      </c>
      <c r="N112" s="412">
        <v>0</v>
      </c>
      <c r="O112" s="412">
        <v>0</v>
      </c>
      <c r="P112" s="409">
        <v>0</v>
      </c>
      <c r="Q112" s="409">
        <v>0</v>
      </c>
      <c r="R112" s="420">
        <v>0</v>
      </c>
      <c r="S112" s="421"/>
      <c r="T112" s="421"/>
      <c r="U112" s="421"/>
      <c r="V112" s="415" t="s">
        <v>326</v>
      </c>
    </row>
    <row r="113" spans="2:22" x14ac:dyDescent="0.25">
      <c r="B113" s="416">
        <v>24800047</v>
      </c>
      <c r="C113" s="416">
        <v>24801</v>
      </c>
      <c r="D113" s="417" t="s">
        <v>461</v>
      </c>
      <c r="E113" s="418">
        <v>5000</v>
      </c>
      <c r="F113" s="410">
        <v>4000</v>
      </c>
      <c r="G113" s="411">
        <v>0</v>
      </c>
      <c r="H113" s="412">
        <v>1</v>
      </c>
      <c r="I113" s="426" t="s">
        <v>296</v>
      </c>
      <c r="J113" s="413" t="s">
        <v>297</v>
      </c>
      <c r="K113" s="414">
        <v>31</v>
      </c>
      <c r="L113" s="412">
        <v>0</v>
      </c>
      <c r="M113" s="412">
        <v>100</v>
      </c>
      <c r="N113" s="412">
        <v>0</v>
      </c>
      <c r="O113" s="412">
        <v>0</v>
      </c>
      <c r="P113" s="409">
        <v>0</v>
      </c>
      <c r="Q113" s="409">
        <v>0</v>
      </c>
      <c r="R113" s="420">
        <v>0</v>
      </c>
      <c r="S113" s="421"/>
      <c r="T113" s="421"/>
      <c r="U113" s="421"/>
      <c r="V113" s="415" t="s">
        <v>326</v>
      </c>
    </row>
    <row r="114" spans="2:22" x14ac:dyDescent="0.25">
      <c r="B114" s="416">
        <v>24800048</v>
      </c>
      <c r="C114" s="416">
        <v>24801</v>
      </c>
      <c r="D114" s="417" t="s">
        <v>462</v>
      </c>
      <c r="E114" s="418">
        <v>5000</v>
      </c>
      <c r="F114" s="410">
        <v>4000</v>
      </c>
      <c r="G114" s="411">
        <v>0</v>
      </c>
      <c r="H114" s="412">
        <v>1</v>
      </c>
      <c r="I114" s="426" t="s">
        <v>296</v>
      </c>
      <c r="J114" s="413" t="s">
        <v>297</v>
      </c>
      <c r="K114" s="414">
        <v>31</v>
      </c>
      <c r="L114" s="412">
        <v>0</v>
      </c>
      <c r="M114" s="412">
        <v>100</v>
      </c>
      <c r="N114" s="412">
        <v>0</v>
      </c>
      <c r="O114" s="412">
        <v>0</v>
      </c>
      <c r="P114" s="409">
        <v>0</v>
      </c>
      <c r="Q114" s="409">
        <v>0</v>
      </c>
      <c r="R114" s="420">
        <v>0</v>
      </c>
      <c r="S114" s="421"/>
      <c r="T114" s="421"/>
      <c r="U114" s="421"/>
      <c r="V114" s="415" t="s">
        <v>326</v>
      </c>
    </row>
    <row r="115" spans="2:22" x14ac:dyDescent="0.25">
      <c r="B115" s="416">
        <v>24800056</v>
      </c>
      <c r="C115" s="416">
        <v>24801</v>
      </c>
      <c r="D115" s="417" t="s">
        <v>463</v>
      </c>
      <c r="E115" s="418">
        <v>16726.600000000002</v>
      </c>
      <c r="F115" s="410">
        <v>10000</v>
      </c>
      <c r="G115" s="411">
        <v>0</v>
      </c>
      <c r="H115" s="412">
        <v>120</v>
      </c>
      <c r="I115" s="426" t="s">
        <v>296</v>
      </c>
      <c r="J115" s="413" t="s">
        <v>297</v>
      </c>
      <c r="K115" s="414">
        <v>31</v>
      </c>
      <c r="L115" s="412">
        <v>0</v>
      </c>
      <c r="M115" s="412">
        <v>50</v>
      </c>
      <c r="N115" s="412">
        <v>50</v>
      </c>
      <c r="O115" s="412">
        <v>0</v>
      </c>
      <c r="P115" s="409">
        <v>0</v>
      </c>
      <c r="Q115" s="409">
        <v>0</v>
      </c>
      <c r="R115" s="420">
        <v>0</v>
      </c>
      <c r="S115" s="421"/>
      <c r="T115" s="421"/>
      <c r="U115" s="421"/>
      <c r="V115" s="415" t="s">
        <v>326</v>
      </c>
    </row>
    <row r="116" spans="2:22" x14ac:dyDescent="0.25">
      <c r="B116" s="416">
        <v>24800059</v>
      </c>
      <c r="C116" s="416">
        <v>24801</v>
      </c>
      <c r="D116" s="417" t="s">
        <v>464</v>
      </c>
      <c r="E116" s="418">
        <v>12544.949999999999</v>
      </c>
      <c r="F116" s="410">
        <v>10000</v>
      </c>
      <c r="G116" s="411">
        <v>0</v>
      </c>
      <c r="H116" s="412">
        <v>100</v>
      </c>
      <c r="I116" s="426" t="s">
        <v>296</v>
      </c>
      <c r="J116" s="413" t="s">
        <v>297</v>
      </c>
      <c r="K116" s="414">
        <v>31</v>
      </c>
      <c r="L116" s="412">
        <v>0</v>
      </c>
      <c r="M116" s="412">
        <v>50</v>
      </c>
      <c r="N116" s="412">
        <v>50</v>
      </c>
      <c r="O116" s="412">
        <v>0</v>
      </c>
      <c r="P116" s="409">
        <v>0</v>
      </c>
      <c r="Q116" s="409">
        <v>0</v>
      </c>
      <c r="R116" s="420">
        <v>0</v>
      </c>
      <c r="S116" s="421"/>
      <c r="T116" s="421"/>
      <c r="U116" s="421"/>
      <c r="V116" s="415" t="s">
        <v>326</v>
      </c>
    </row>
    <row r="117" spans="2:22" x14ac:dyDescent="0.25">
      <c r="B117" s="416">
        <v>24900006</v>
      </c>
      <c r="C117" s="416">
        <v>24901</v>
      </c>
      <c r="D117" s="417" t="s">
        <v>132</v>
      </c>
      <c r="E117" s="418">
        <v>49152.15</v>
      </c>
      <c r="F117" s="410">
        <v>40000</v>
      </c>
      <c r="G117" s="411">
        <v>0</v>
      </c>
      <c r="H117" s="412">
        <v>300</v>
      </c>
      <c r="I117" s="426" t="s">
        <v>296</v>
      </c>
      <c r="J117" s="413" t="s">
        <v>297</v>
      </c>
      <c r="K117" s="414">
        <v>31</v>
      </c>
      <c r="L117" s="412">
        <v>30</v>
      </c>
      <c r="M117" s="412">
        <v>30</v>
      </c>
      <c r="N117" s="412">
        <v>30</v>
      </c>
      <c r="O117" s="412">
        <v>10</v>
      </c>
      <c r="P117" s="409">
        <v>0</v>
      </c>
      <c r="Q117" s="409">
        <v>0</v>
      </c>
      <c r="R117" s="420">
        <v>0</v>
      </c>
      <c r="S117" s="421"/>
      <c r="T117" s="421"/>
      <c r="U117" s="421"/>
      <c r="V117" s="415" t="s">
        <v>326</v>
      </c>
    </row>
    <row r="118" spans="2:22" x14ac:dyDescent="0.25">
      <c r="B118" s="416">
        <v>24900024</v>
      </c>
      <c r="C118" s="416">
        <v>24901</v>
      </c>
      <c r="D118" s="417" t="s">
        <v>130</v>
      </c>
      <c r="E118" s="418">
        <v>40304.762999999999</v>
      </c>
      <c r="F118" s="410">
        <v>30000</v>
      </c>
      <c r="G118" s="411">
        <v>0</v>
      </c>
      <c r="H118" s="412">
        <v>300</v>
      </c>
      <c r="I118" s="426" t="s">
        <v>296</v>
      </c>
      <c r="J118" s="413" t="s">
        <v>297</v>
      </c>
      <c r="K118" s="414">
        <v>31</v>
      </c>
      <c r="L118" s="412">
        <v>30</v>
      </c>
      <c r="M118" s="412">
        <v>30</v>
      </c>
      <c r="N118" s="412">
        <v>30</v>
      </c>
      <c r="O118" s="412">
        <v>10</v>
      </c>
      <c r="P118" s="409">
        <v>0</v>
      </c>
      <c r="Q118" s="409">
        <v>0</v>
      </c>
      <c r="R118" s="420">
        <v>0</v>
      </c>
      <c r="S118" s="421"/>
      <c r="T118" s="421"/>
      <c r="U118" s="421"/>
      <c r="V118" s="415" t="s">
        <v>326</v>
      </c>
    </row>
    <row r="119" spans="2:22" x14ac:dyDescent="0.25">
      <c r="B119" s="416">
        <v>24900026</v>
      </c>
      <c r="C119" s="416">
        <v>24901</v>
      </c>
      <c r="D119" s="417" t="s">
        <v>131</v>
      </c>
      <c r="E119" s="418">
        <v>62259.39</v>
      </c>
      <c r="F119" s="410">
        <v>7000</v>
      </c>
      <c r="G119" s="411">
        <v>0</v>
      </c>
      <c r="H119" s="412">
        <v>1</v>
      </c>
      <c r="I119" s="426" t="s">
        <v>296</v>
      </c>
      <c r="J119" s="413" t="s">
        <v>297</v>
      </c>
      <c r="K119" s="414">
        <v>31</v>
      </c>
      <c r="L119" s="412">
        <v>0</v>
      </c>
      <c r="M119" s="412">
        <v>100</v>
      </c>
      <c r="N119" s="412">
        <v>0</v>
      </c>
      <c r="O119" s="412">
        <v>0</v>
      </c>
      <c r="P119" s="409">
        <v>0</v>
      </c>
      <c r="Q119" s="409">
        <v>0</v>
      </c>
      <c r="R119" s="420">
        <v>0</v>
      </c>
      <c r="S119" s="421"/>
      <c r="T119" s="421"/>
      <c r="U119" s="421"/>
      <c r="V119" s="415" t="s">
        <v>326</v>
      </c>
    </row>
    <row r="120" spans="2:22" x14ac:dyDescent="0.25">
      <c r="B120" s="416">
        <v>24900044</v>
      </c>
      <c r="C120" s="416">
        <v>24901</v>
      </c>
      <c r="D120" s="417" t="s">
        <v>133</v>
      </c>
      <c r="E120" s="418">
        <v>940553.69699999993</v>
      </c>
      <c r="F120" s="410">
        <v>0</v>
      </c>
      <c r="G120" s="411">
        <v>0</v>
      </c>
      <c r="H120" s="412">
        <v>1</v>
      </c>
      <c r="I120" s="426" t="s">
        <v>296</v>
      </c>
      <c r="J120" s="413" t="s">
        <v>297</v>
      </c>
      <c r="K120" s="414">
        <v>31</v>
      </c>
      <c r="L120" s="412">
        <v>0</v>
      </c>
      <c r="M120" s="412">
        <v>100</v>
      </c>
      <c r="N120" s="412">
        <v>0</v>
      </c>
      <c r="O120" s="412">
        <v>0</v>
      </c>
      <c r="P120" s="409">
        <v>0</v>
      </c>
      <c r="Q120" s="409">
        <v>0</v>
      </c>
      <c r="R120" s="420">
        <v>0</v>
      </c>
      <c r="S120" s="421"/>
      <c r="T120" s="421"/>
      <c r="U120" s="421"/>
      <c r="V120" s="415" t="s">
        <v>326</v>
      </c>
    </row>
    <row r="121" spans="2:22" x14ac:dyDescent="0.25">
      <c r="B121" s="416">
        <v>25100037</v>
      </c>
      <c r="C121" s="416">
        <v>25101</v>
      </c>
      <c r="D121" s="417" t="s">
        <v>71</v>
      </c>
      <c r="E121" s="418">
        <v>541093.19999999995</v>
      </c>
      <c r="F121" s="410">
        <v>400000</v>
      </c>
      <c r="G121" s="411">
        <v>0</v>
      </c>
      <c r="H121" s="412">
        <v>250</v>
      </c>
      <c r="I121" s="426" t="s">
        <v>296</v>
      </c>
      <c r="J121" s="413" t="s">
        <v>297</v>
      </c>
      <c r="K121" s="414">
        <v>31</v>
      </c>
      <c r="L121" s="412">
        <v>25</v>
      </c>
      <c r="M121" s="412">
        <v>25</v>
      </c>
      <c r="N121" s="412">
        <v>25</v>
      </c>
      <c r="O121" s="412">
        <v>25</v>
      </c>
      <c r="P121" s="409">
        <v>0</v>
      </c>
      <c r="Q121" s="409">
        <v>0</v>
      </c>
      <c r="R121" s="420">
        <v>0</v>
      </c>
      <c r="S121" s="421"/>
      <c r="T121" s="421"/>
      <c r="U121" s="421"/>
      <c r="V121" s="415" t="s">
        <v>326</v>
      </c>
    </row>
    <row r="122" spans="2:22" x14ac:dyDescent="0.25">
      <c r="B122" s="416">
        <v>25100039</v>
      </c>
      <c r="C122" s="416">
        <v>25101</v>
      </c>
      <c r="D122" s="427" t="s">
        <v>73</v>
      </c>
      <c r="E122" s="418">
        <v>27054.66</v>
      </c>
      <c r="F122" s="410">
        <v>20000</v>
      </c>
      <c r="G122" s="411">
        <v>0</v>
      </c>
      <c r="H122" s="412">
        <v>100</v>
      </c>
      <c r="I122" s="426" t="s">
        <v>296</v>
      </c>
      <c r="J122" s="413" t="s">
        <v>297</v>
      </c>
      <c r="K122" s="414">
        <v>31</v>
      </c>
      <c r="L122" s="412">
        <v>25</v>
      </c>
      <c r="M122" s="412">
        <v>25</v>
      </c>
      <c r="N122" s="412">
        <v>25</v>
      </c>
      <c r="O122" s="412">
        <v>25</v>
      </c>
      <c r="P122" s="409">
        <v>0</v>
      </c>
      <c r="Q122" s="409">
        <v>0</v>
      </c>
      <c r="R122" s="420">
        <v>0</v>
      </c>
      <c r="S122" s="421"/>
      <c r="T122" s="421"/>
      <c r="U122" s="421"/>
      <c r="V122" s="415" t="s">
        <v>326</v>
      </c>
    </row>
    <row r="123" spans="2:22" x14ac:dyDescent="0.2">
      <c r="B123" s="416">
        <v>25100049</v>
      </c>
      <c r="C123" s="416">
        <v>25101</v>
      </c>
      <c r="D123" s="428" t="s">
        <v>308</v>
      </c>
      <c r="E123" s="418">
        <v>270546.59999999998</v>
      </c>
      <c r="F123" s="410">
        <v>200000</v>
      </c>
      <c r="G123" s="411">
        <v>0</v>
      </c>
      <c r="H123" s="412">
        <v>500</v>
      </c>
      <c r="I123" s="415" t="s">
        <v>296</v>
      </c>
      <c r="J123" s="413" t="s">
        <v>297</v>
      </c>
      <c r="K123" s="414">
        <v>31</v>
      </c>
      <c r="L123" s="412">
        <v>25</v>
      </c>
      <c r="M123" s="412">
        <v>25</v>
      </c>
      <c r="N123" s="412">
        <v>25</v>
      </c>
      <c r="O123" s="412">
        <v>25</v>
      </c>
      <c r="P123" s="409">
        <v>0</v>
      </c>
      <c r="Q123" s="409">
        <v>0</v>
      </c>
      <c r="R123" s="420">
        <v>0</v>
      </c>
      <c r="S123" s="421"/>
      <c r="T123" s="421"/>
      <c r="U123" s="421"/>
      <c r="V123" s="415" t="s">
        <v>326</v>
      </c>
    </row>
    <row r="124" spans="2:22" x14ac:dyDescent="0.2">
      <c r="B124" s="416">
        <v>25100062</v>
      </c>
      <c r="C124" s="416">
        <v>25101</v>
      </c>
      <c r="D124" s="428" t="s">
        <v>465</v>
      </c>
      <c r="E124" s="418">
        <v>63127.540000000008</v>
      </c>
      <c r="F124" s="410">
        <v>50000</v>
      </c>
      <c r="G124" s="411">
        <v>0</v>
      </c>
      <c r="H124" s="412">
        <v>1400</v>
      </c>
      <c r="I124" s="415" t="s">
        <v>299</v>
      </c>
      <c r="J124" s="413" t="s">
        <v>297</v>
      </c>
      <c r="K124" s="414">
        <v>31</v>
      </c>
      <c r="L124" s="412">
        <v>25</v>
      </c>
      <c r="M124" s="412">
        <v>25</v>
      </c>
      <c r="N124" s="412">
        <v>25</v>
      </c>
      <c r="O124" s="412">
        <v>25</v>
      </c>
      <c r="P124" s="409">
        <v>0</v>
      </c>
      <c r="Q124" s="409">
        <v>0</v>
      </c>
      <c r="R124" s="420">
        <v>0</v>
      </c>
      <c r="S124" s="421"/>
      <c r="T124" s="421"/>
      <c r="U124" s="421"/>
      <c r="V124" s="415" t="s">
        <v>326</v>
      </c>
    </row>
    <row r="125" spans="2:22" ht="35.25" customHeight="1" x14ac:dyDescent="0.25">
      <c r="B125" s="416">
        <v>25200004</v>
      </c>
      <c r="C125" s="416">
        <v>25201</v>
      </c>
      <c r="D125" s="417" t="s">
        <v>53</v>
      </c>
      <c r="E125" s="418">
        <v>84305.872000000003</v>
      </c>
      <c r="F125" s="410">
        <v>70000</v>
      </c>
      <c r="G125" s="411">
        <v>0</v>
      </c>
      <c r="H125" s="412">
        <v>25</v>
      </c>
      <c r="I125" s="426" t="s">
        <v>301</v>
      </c>
      <c r="J125" s="413" t="s">
        <v>297</v>
      </c>
      <c r="K125" s="414">
        <v>31</v>
      </c>
      <c r="L125" s="412">
        <v>10</v>
      </c>
      <c r="M125" s="412">
        <v>40</v>
      </c>
      <c r="N125" s="412">
        <v>35</v>
      </c>
      <c r="O125" s="412">
        <v>15</v>
      </c>
      <c r="P125" s="409">
        <v>0</v>
      </c>
      <c r="Q125" s="409">
        <v>0</v>
      </c>
      <c r="R125" s="420">
        <v>0</v>
      </c>
      <c r="S125" s="421"/>
      <c r="T125" s="421"/>
      <c r="U125" s="421"/>
      <c r="V125" s="415" t="s">
        <v>326</v>
      </c>
    </row>
    <row r="126" spans="2:22" ht="15.75" customHeight="1" x14ac:dyDescent="0.25">
      <c r="B126" s="416">
        <v>25200008</v>
      </c>
      <c r="C126" s="416">
        <v>25201</v>
      </c>
      <c r="D126" s="417" t="s">
        <v>54</v>
      </c>
      <c r="E126" s="418">
        <v>26042.127999999997</v>
      </c>
      <c r="F126" s="410">
        <v>20000</v>
      </c>
      <c r="G126" s="411">
        <v>0</v>
      </c>
      <c r="H126" s="412">
        <v>25</v>
      </c>
      <c r="I126" s="426" t="s">
        <v>301</v>
      </c>
      <c r="J126" s="413" t="s">
        <v>297</v>
      </c>
      <c r="K126" s="414">
        <v>31</v>
      </c>
      <c r="L126" s="412">
        <v>10</v>
      </c>
      <c r="M126" s="412">
        <v>40</v>
      </c>
      <c r="N126" s="412">
        <v>35</v>
      </c>
      <c r="O126" s="412">
        <v>15</v>
      </c>
      <c r="P126" s="409">
        <v>0</v>
      </c>
      <c r="Q126" s="409">
        <v>0</v>
      </c>
      <c r="R126" s="420">
        <v>0</v>
      </c>
      <c r="S126" s="421"/>
      <c r="T126" s="421"/>
      <c r="U126" s="421"/>
      <c r="V126" s="415" t="s">
        <v>326</v>
      </c>
    </row>
    <row r="127" spans="2:22" x14ac:dyDescent="0.25">
      <c r="B127" s="416">
        <v>25300164</v>
      </c>
      <c r="C127" s="416">
        <v>25301</v>
      </c>
      <c r="D127" s="417" t="s">
        <v>129</v>
      </c>
      <c r="E127" s="418">
        <v>1026.049</v>
      </c>
      <c r="F127" s="410">
        <v>900</v>
      </c>
      <c r="G127" s="411">
        <v>0</v>
      </c>
      <c r="H127" s="412">
        <v>2</v>
      </c>
      <c r="I127" s="426" t="s">
        <v>296</v>
      </c>
      <c r="J127" s="413" t="s">
        <v>297</v>
      </c>
      <c r="K127" s="414">
        <v>31</v>
      </c>
      <c r="L127" s="412">
        <v>50</v>
      </c>
      <c r="M127" s="412">
        <v>0</v>
      </c>
      <c r="N127" s="412">
        <v>50</v>
      </c>
      <c r="O127" s="412">
        <v>0</v>
      </c>
      <c r="P127" s="409">
        <v>0</v>
      </c>
      <c r="Q127" s="409">
        <v>0</v>
      </c>
      <c r="R127" s="420">
        <v>0</v>
      </c>
      <c r="S127" s="421"/>
      <c r="T127" s="421"/>
      <c r="U127" s="421"/>
      <c r="V127" s="415" t="s">
        <v>326</v>
      </c>
    </row>
    <row r="128" spans="2:22" x14ac:dyDescent="0.25">
      <c r="B128" s="416">
        <v>25300189</v>
      </c>
      <c r="C128" s="416">
        <v>25301</v>
      </c>
      <c r="D128" s="417" t="s">
        <v>469</v>
      </c>
      <c r="E128" s="418">
        <v>1068.5062</v>
      </c>
      <c r="F128" s="410">
        <v>900</v>
      </c>
      <c r="G128" s="411">
        <v>0</v>
      </c>
      <c r="H128" s="412">
        <v>2</v>
      </c>
      <c r="I128" s="426" t="s">
        <v>296</v>
      </c>
      <c r="J128" s="413" t="s">
        <v>297</v>
      </c>
      <c r="K128" s="414">
        <v>31</v>
      </c>
      <c r="L128" s="412">
        <v>50</v>
      </c>
      <c r="M128" s="412">
        <v>0</v>
      </c>
      <c r="N128" s="412">
        <v>50</v>
      </c>
      <c r="O128" s="412">
        <v>0</v>
      </c>
      <c r="P128" s="409">
        <v>0</v>
      </c>
      <c r="Q128" s="409">
        <v>0</v>
      </c>
      <c r="R128" s="420">
        <v>0</v>
      </c>
      <c r="S128" s="421"/>
      <c r="T128" s="421"/>
      <c r="U128" s="421"/>
      <c r="V128" s="415" t="s">
        <v>326</v>
      </c>
    </row>
    <row r="129" spans="2:22" x14ac:dyDescent="0.25">
      <c r="B129" s="416">
        <v>25300336</v>
      </c>
      <c r="C129" s="416">
        <v>25301</v>
      </c>
      <c r="D129" s="417" t="s">
        <v>376</v>
      </c>
      <c r="E129" s="418">
        <v>778.38199999999995</v>
      </c>
      <c r="F129" s="410">
        <v>600</v>
      </c>
      <c r="G129" s="411">
        <v>0</v>
      </c>
      <c r="H129" s="412">
        <v>2</v>
      </c>
      <c r="I129" s="426" t="s">
        <v>296</v>
      </c>
      <c r="J129" s="413" t="s">
        <v>297</v>
      </c>
      <c r="K129" s="414">
        <v>31</v>
      </c>
      <c r="L129" s="412">
        <v>50</v>
      </c>
      <c r="M129" s="412">
        <v>0</v>
      </c>
      <c r="N129" s="412">
        <v>50</v>
      </c>
      <c r="O129" s="412">
        <v>0</v>
      </c>
      <c r="P129" s="409">
        <v>0</v>
      </c>
      <c r="Q129" s="409">
        <v>0</v>
      </c>
      <c r="R129" s="420">
        <v>0</v>
      </c>
      <c r="S129" s="421"/>
      <c r="T129" s="421"/>
      <c r="U129" s="421"/>
      <c r="V129" s="415" t="s">
        <v>326</v>
      </c>
    </row>
    <row r="130" spans="2:22" x14ac:dyDescent="0.25">
      <c r="B130" s="416">
        <v>25300423</v>
      </c>
      <c r="C130" s="416">
        <v>25301</v>
      </c>
      <c r="D130" s="417" t="s">
        <v>470</v>
      </c>
      <c r="E130" s="418">
        <v>810.22490000000005</v>
      </c>
      <c r="F130" s="410">
        <v>700</v>
      </c>
      <c r="G130" s="411">
        <v>0</v>
      </c>
      <c r="H130" s="412">
        <v>2</v>
      </c>
      <c r="I130" s="426" t="s">
        <v>296</v>
      </c>
      <c r="J130" s="413" t="s">
        <v>297</v>
      </c>
      <c r="K130" s="414">
        <v>31</v>
      </c>
      <c r="L130" s="412">
        <v>50</v>
      </c>
      <c r="M130" s="412">
        <v>0</v>
      </c>
      <c r="N130" s="412">
        <v>50</v>
      </c>
      <c r="O130" s="412">
        <v>0</v>
      </c>
      <c r="P130" s="409">
        <v>0</v>
      </c>
      <c r="Q130" s="409">
        <v>0</v>
      </c>
      <c r="R130" s="420">
        <v>0</v>
      </c>
      <c r="S130" s="421"/>
      <c r="T130" s="421"/>
      <c r="U130" s="421"/>
      <c r="V130" s="415" t="s">
        <v>326</v>
      </c>
    </row>
    <row r="131" spans="2:22" x14ac:dyDescent="0.25">
      <c r="B131" s="416">
        <v>25300675</v>
      </c>
      <c r="C131" s="416">
        <v>25301</v>
      </c>
      <c r="D131" s="417" t="s">
        <v>471</v>
      </c>
      <c r="E131" s="418">
        <v>9588.2510000000002</v>
      </c>
      <c r="F131" s="410">
        <v>8000</v>
      </c>
      <c r="G131" s="411">
        <v>0</v>
      </c>
      <c r="H131" s="412">
        <v>2</v>
      </c>
      <c r="I131" s="426" t="s">
        <v>296</v>
      </c>
      <c r="J131" s="413" t="s">
        <v>297</v>
      </c>
      <c r="K131" s="414">
        <v>31</v>
      </c>
      <c r="L131" s="412">
        <v>50</v>
      </c>
      <c r="M131" s="412">
        <v>0</v>
      </c>
      <c r="N131" s="412">
        <v>50</v>
      </c>
      <c r="O131" s="412">
        <v>0</v>
      </c>
      <c r="P131" s="409">
        <v>0</v>
      </c>
      <c r="Q131" s="409">
        <v>0</v>
      </c>
      <c r="R131" s="420">
        <v>0</v>
      </c>
      <c r="S131" s="421"/>
      <c r="T131" s="421"/>
      <c r="U131" s="421"/>
      <c r="V131" s="415" t="s">
        <v>326</v>
      </c>
    </row>
    <row r="132" spans="2:22" ht="15.75" customHeight="1" x14ac:dyDescent="0.25">
      <c r="B132" s="416">
        <v>25300689</v>
      </c>
      <c r="C132" s="416">
        <v>25301</v>
      </c>
      <c r="D132" s="417" t="s">
        <v>381</v>
      </c>
      <c r="E132" s="418">
        <v>7454.7767000000003</v>
      </c>
      <c r="F132" s="410">
        <v>6000</v>
      </c>
      <c r="G132" s="411">
        <v>0</v>
      </c>
      <c r="H132" s="412">
        <v>2</v>
      </c>
      <c r="I132" s="426" t="s">
        <v>296</v>
      </c>
      <c r="J132" s="413" t="s">
        <v>297</v>
      </c>
      <c r="K132" s="414">
        <v>31</v>
      </c>
      <c r="L132" s="412">
        <v>50</v>
      </c>
      <c r="M132" s="412">
        <v>0</v>
      </c>
      <c r="N132" s="412">
        <v>50</v>
      </c>
      <c r="O132" s="412">
        <v>0</v>
      </c>
      <c r="P132" s="409">
        <v>0</v>
      </c>
      <c r="Q132" s="409">
        <v>0</v>
      </c>
      <c r="R132" s="420">
        <v>0</v>
      </c>
      <c r="S132" s="421"/>
      <c r="T132" s="421"/>
      <c r="U132" s="421"/>
      <c r="V132" s="415" t="s">
        <v>326</v>
      </c>
    </row>
    <row r="133" spans="2:22" ht="15.75" customHeight="1" x14ac:dyDescent="0.25">
      <c r="B133" s="416">
        <v>25302684</v>
      </c>
      <c r="C133" s="416">
        <v>25301</v>
      </c>
      <c r="D133" s="417" t="s">
        <v>472</v>
      </c>
      <c r="E133" s="418">
        <v>8309.2278499999993</v>
      </c>
      <c r="F133" s="410">
        <v>7000</v>
      </c>
      <c r="G133" s="411">
        <v>0</v>
      </c>
      <c r="H133" s="412">
        <v>2</v>
      </c>
      <c r="I133" s="426" t="s">
        <v>296</v>
      </c>
      <c r="J133" s="413" t="s">
        <v>297</v>
      </c>
      <c r="K133" s="414">
        <v>31</v>
      </c>
      <c r="L133" s="412">
        <v>50</v>
      </c>
      <c r="M133" s="412">
        <v>0</v>
      </c>
      <c r="N133" s="412">
        <v>50</v>
      </c>
      <c r="O133" s="412">
        <v>0</v>
      </c>
      <c r="P133" s="409">
        <v>0</v>
      </c>
      <c r="Q133" s="409">
        <v>0</v>
      </c>
      <c r="R133" s="420">
        <v>0</v>
      </c>
      <c r="S133" s="421"/>
      <c r="T133" s="421"/>
      <c r="U133" s="421"/>
      <c r="V133" s="415" t="s">
        <v>326</v>
      </c>
    </row>
    <row r="134" spans="2:22" ht="15.75" customHeight="1" x14ac:dyDescent="0.25">
      <c r="B134" s="416">
        <v>25302924</v>
      </c>
      <c r="C134" s="416">
        <v>25301</v>
      </c>
      <c r="D134" s="417" t="s">
        <v>473</v>
      </c>
      <c r="E134" s="418">
        <v>1083.31618</v>
      </c>
      <c r="F134" s="410">
        <v>600</v>
      </c>
      <c r="G134" s="411">
        <v>0</v>
      </c>
      <c r="H134" s="412">
        <v>2</v>
      </c>
      <c r="I134" s="426" t="s">
        <v>296</v>
      </c>
      <c r="J134" s="413" t="s">
        <v>297</v>
      </c>
      <c r="K134" s="414">
        <v>31</v>
      </c>
      <c r="L134" s="412">
        <v>50</v>
      </c>
      <c r="M134" s="412">
        <v>0</v>
      </c>
      <c r="N134" s="412">
        <v>50</v>
      </c>
      <c r="O134" s="412">
        <v>0</v>
      </c>
      <c r="P134" s="409">
        <v>0</v>
      </c>
      <c r="Q134" s="409">
        <v>0</v>
      </c>
      <c r="R134" s="420">
        <v>0</v>
      </c>
      <c r="S134" s="421"/>
      <c r="T134" s="421"/>
      <c r="U134" s="421"/>
      <c r="V134" s="415" t="s">
        <v>326</v>
      </c>
    </row>
    <row r="135" spans="2:22" x14ac:dyDescent="0.25">
      <c r="B135" s="416">
        <v>25302954</v>
      </c>
      <c r="C135" s="416">
        <v>25301</v>
      </c>
      <c r="D135" s="417" t="s">
        <v>474</v>
      </c>
      <c r="E135" s="418">
        <v>4427.6300799999999</v>
      </c>
      <c r="F135" s="410">
        <v>900</v>
      </c>
      <c r="G135" s="411">
        <v>0</v>
      </c>
      <c r="H135" s="412">
        <v>2</v>
      </c>
      <c r="I135" s="426" t="s">
        <v>296</v>
      </c>
      <c r="J135" s="413" t="s">
        <v>297</v>
      </c>
      <c r="K135" s="414">
        <v>31</v>
      </c>
      <c r="L135" s="412">
        <v>50</v>
      </c>
      <c r="M135" s="412">
        <v>0</v>
      </c>
      <c r="N135" s="412">
        <v>50</v>
      </c>
      <c r="O135" s="412">
        <v>0</v>
      </c>
      <c r="P135" s="409">
        <v>0</v>
      </c>
      <c r="Q135" s="409">
        <v>0</v>
      </c>
      <c r="R135" s="420">
        <v>0</v>
      </c>
      <c r="S135" s="421"/>
      <c r="T135" s="421"/>
      <c r="U135" s="421"/>
      <c r="V135" s="415" t="s">
        <v>326</v>
      </c>
    </row>
    <row r="136" spans="2:22" ht="27.75" customHeight="1" x14ac:dyDescent="0.25">
      <c r="B136" s="416">
        <v>25302966</v>
      </c>
      <c r="C136" s="416">
        <v>25301</v>
      </c>
      <c r="D136" s="417" t="s">
        <v>475</v>
      </c>
      <c r="E136" s="418">
        <v>834.63779</v>
      </c>
      <c r="F136" s="410">
        <v>700</v>
      </c>
      <c r="G136" s="411">
        <v>0</v>
      </c>
      <c r="H136" s="412">
        <v>2</v>
      </c>
      <c r="I136" s="426" t="s">
        <v>296</v>
      </c>
      <c r="J136" s="413" t="s">
        <v>297</v>
      </c>
      <c r="K136" s="414">
        <v>31</v>
      </c>
      <c r="L136" s="412">
        <v>50</v>
      </c>
      <c r="M136" s="412">
        <v>0</v>
      </c>
      <c r="N136" s="412">
        <v>50</v>
      </c>
      <c r="O136" s="412">
        <v>0</v>
      </c>
      <c r="P136" s="409">
        <v>0</v>
      </c>
      <c r="Q136" s="409">
        <v>0</v>
      </c>
      <c r="R136" s="420">
        <v>0</v>
      </c>
      <c r="S136" s="421"/>
      <c r="T136" s="421"/>
      <c r="U136" s="421"/>
      <c r="V136" s="415" t="s">
        <v>326</v>
      </c>
    </row>
    <row r="137" spans="2:22" x14ac:dyDescent="0.25">
      <c r="B137" s="416">
        <v>25500005</v>
      </c>
      <c r="C137" s="416">
        <v>25501</v>
      </c>
      <c r="D137" s="417" t="s">
        <v>55</v>
      </c>
      <c r="E137" s="418">
        <v>232382.83200000002</v>
      </c>
      <c r="F137" s="410">
        <v>80000</v>
      </c>
      <c r="G137" s="411">
        <v>0</v>
      </c>
      <c r="H137" s="412">
        <v>30</v>
      </c>
      <c r="I137" s="426" t="s">
        <v>296</v>
      </c>
      <c r="J137" s="413" t="s">
        <v>297</v>
      </c>
      <c r="K137" s="414">
        <v>31</v>
      </c>
      <c r="L137" s="412">
        <v>25</v>
      </c>
      <c r="M137" s="412">
        <v>25</v>
      </c>
      <c r="N137" s="412">
        <v>25</v>
      </c>
      <c r="O137" s="412">
        <v>25</v>
      </c>
      <c r="P137" s="409">
        <v>0</v>
      </c>
      <c r="Q137" s="409">
        <v>0</v>
      </c>
      <c r="R137" s="420">
        <v>0</v>
      </c>
      <c r="S137" s="421"/>
      <c r="T137" s="421"/>
      <c r="U137" s="421"/>
      <c r="V137" s="415" t="s">
        <v>326</v>
      </c>
    </row>
    <row r="138" spans="2:22" x14ac:dyDescent="0.25">
      <c r="B138" s="416">
        <v>25500018</v>
      </c>
      <c r="C138" s="416">
        <v>25501</v>
      </c>
      <c r="D138" s="417" t="s">
        <v>56</v>
      </c>
      <c r="E138" s="418">
        <v>281676.16000000003</v>
      </c>
      <c r="F138" s="410">
        <v>100000</v>
      </c>
      <c r="G138" s="411">
        <v>0</v>
      </c>
      <c r="H138" s="412">
        <v>25</v>
      </c>
      <c r="I138" s="426" t="s">
        <v>296</v>
      </c>
      <c r="J138" s="413" t="s">
        <v>297</v>
      </c>
      <c r="K138" s="414">
        <v>31</v>
      </c>
      <c r="L138" s="412">
        <v>25</v>
      </c>
      <c r="M138" s="412">
        <v>25</v>
      </c>
      <c r="N138" s="412">
        <v>25</v>
      </c>
      <c r="O138" s="412">
        <v>25</v>
      </c>
      <c r="P138" s="409">
        <v>0</v>
      </c>
      <c r="Q138" s="409">
        <v>0</v>
      </c>
      <c r="R138" s="420">
        <v>0</v>
      </c>
      <c r="S138" s="421"/>
      <c r="T138" s="421"/>
      <c r="U138" s="421"/>
      <c r="V138" s="415" t="s">
        <v>326</v>
      </c>
    </row>
    <row r="139" spans="2:22" x14ac:dyDescent="0.25">
      <c r="B139" s="416">
        <v>25500024</v>
      </c>
      <c r="C139" s="416">
        <v>25501</v>
      </c>
      <c r="D139" s="417" t="s">
        <v>57</v>
      </c>
      <c r="E139" s="418">
        <v>204215.21600000001</v>
      </c>
      <c r="F139" s="410">
        <v>70000</v>
      </c>
      <c r="G139" s="411">
        <v>0</v>
      </c>
      <c r="H139" s="412">
        <v>25</v>
      </c>
      <c r="I139" s="426" t="s">
        <v>296</v>
      </c>
      <c r="J139" s="413" t="s">
        <v>297</v>
      </c>
      <c r="K139" s="414">
        <v>31</v>
      </c>
      <c r="L139" s="412">
        <v>25</v>
      </c>
      <c r="M139" s="412">
        <v>25</v>
      </c>
      <c r="N139" s="412">
        <v>25</v>
      </c>
      <c r="O139" s="412">
        <v>25</v>
      </c>
      <c r="P139" s="409">
        <v>0</v>
      </c>
      <c r="Q139" s="409">
        <v>0</v>
      </c>
      <c r="R139" s="420">
        <v>0</v>
      </c>
      <c r="S139" s="421"/>
      <c r="T139" s="421"/>
      <c r="U139" s="421"/>
      <c r="V139" s="415" t="s">
        <v>326</v>
      </c>
    </row>
    <row r="140" spans="2:22" x14ac:dyDescent="0.25">
      <c r="B140" s="416">
        <v>25500026</v>
      </c>
      <c r="C140" s="416">
        <v>25501</v>
      </c>
      <c r="D140" s="417" t="s">
        <v>58</v>
      </c>
      <c r="E140" s="418">
        <v>4154723.36</v>
      </c>
      <c r="F140" s="410">
        <v>1500000</v>
      </c>
      <c r="G140" s="411">
        <v>0</v>
      </c>
      <c r="H140" s="412">
        <v>40</v>
      </c>
      <c r="I140" s="426" t="s">
        <v>296</v>
      </c>
      <c r="J140" s="413" t="s">
        <v>297</v>
      </c>
      <c r="K140" s="414">
        <v>31</v>
      </c>
      <c r="L140" s="412">
        <v>25</v>
      </c>
      <c r="M140" s="412">
        <v>25</v>
      </c>
      <c r="N140" s="412">
        <v>25</v>
      </c>
      <c r="O140" s="412">
        <v>25</v>
      </c>
      <c r="P140" s="409">
        <v>0</v>
      </c>
      <c r="Q140" s="409">
        <v>0</v>
      </c>
      <c r="R140" s="420">
        <v>0</v>
      </c>
      <c r="S140" s="421"/>
      <c r="T140" s="421"/>
      <c r="U140" s="421"/>
      <c r="V140" s="415" t="s">
        <v>326</v>
      </c>
    </row>
    <row r="141" spans="2:22" x14ac:dyDescent="0.25">
      <c r="B141" s="416">
        <v>25500031</v>
      </c>
      <c r="C141" s="416">
        <v>25501</v>
      </c>
      <c r="D141" s="417" t="s">
        <v>59</v>
      </c>
      <c r="E141" s="418">
        <v>781580.92496000009</v>
      </c>
      <c r="F141" s="410">
        <v>200000</v>
      </c>
      <c r="G141" s="411">
        <v>0</v>
      </c>
      <c r="H141" s="412">
        <v>40</v>
      </c>
      <c r="I141" s="426" t="s">
        <v>296</v>
      </c>
      <c r="J141" s="413" t="s">
        <v>297</v>
      </c>
      <c r="K141" s="414">
        <v>31</v>
      </c>
      <c r="L141" s="412">
        <v>25</v>
      </c>
      <c r="M141" s="412">
        <v>25</v>
      </c>
      <c r="N141" s="412">
        <v>25</v>
      </c>
      <c r="O141" s="412">
        <v>25</v>
      </c>
      <c r="P141" s="409">
        <v>0</v>
      </c>
      <c r="Q141" s="409">
        <v>0</v>
      </c>
      <c r="R141" s="420">
        <v>0</v>
      </c>
      <c r="S141" s="421"/>
      <c r="T141" s="421"/>
      <c r="U141" s="421"/>
      <c r="V141" s="415" t="s">
        <v>326</v>
      </c>
    </row>
    <row r="142" spans="2:22" x14ac:dyDescent="0.25">
      <c r="B142" s="416">
        <v>25500035</v>
      </c>
      <c r="C142" s="416">
        <v>25501</v>
      </c>
      <c r="D142" s="417" t="s">
        <v>60</v>
      </c>
      <c r="E142" s="418">
        <v>232382.83200000002</v>
      </c>
      <c r="F142" s="410">
        <v>80000</v>
      </c>
      <c r="G142" s="411">
        <v>0</v>
      </c>
      <c r="H142" s="412">
        <v>50</v>
      </c>
      <c r="I142" s="426" t="s">
        <v>296</v>
      </c>
      <c r="J142" s="413" t="s">
        <v>297</v>
      </c>
      <c r="K142" s="414">
        <v>31</v>
      </c>
      <c r="L142" s="412">
        <v>25</v>
      </c>
      <c r="M142" s="412">
        <v>25</v>
      </c>
      <c r="N142" s="412">
        <v>25</v>
      </c>
      <c r="O142" s="412">
        <v>25</v>
      </c>
      <c r="P142" s="409">
        <v>0</v>
      </c>
      <c r="Q142" s="409">
        <v>0</v>
      </c>
      <c r="R142" s="420">
        <v>0</v>
      </c>
      <c r="S142" s="421"/>
      <c r="T142" s="421"/>
      <c r="U142" s="421"/>
      <c r="V142" s="415" t="s">
        <v>326</v>
      </c>
    </row>
    <row r="143" spans="2:22" x14ac:dyDescent="0.25">
      <c r="B143" s="416">
        <v>25500037</v>
      </c>
      <c r="C143" s="416">
        <v>25501</v>
      </c>
      <c r="D143" s="417" t="s">
        <v>61</v>
      </c>
      <c r="E143" s="418">
        <v>492933.28</v>
      </c>
      <c r="F143" s="410">
        <v>150000</v>
      </c>
      <c r="G143" s="411">
        <v>0</v>
      </c>
      <c r="H143" s="412">
        <v>50</v>
      </c>
      <c r="I143" s="426" t="s">
        <v>296</v>
      </c>
      <c r="J143" s="413" t="s">
        <v>297</v>
      </c>
      <c r="K143" s="414">
        <v>31</v>
      </c>
      <c r="L143" s="412">
        <v>25</v>
      </c>
      <c r="M143" s="412">
        <v>25</v>
      </c>
      <c r="N143" s="412">
        <v>25</v>
      </c>
      <c r="O143" s="412">
        <v>25</v>
      </c>
      <c r="P143" s="409">
        <v>0</v>
      </c>
      <c r="Q143" s="409">
        <v>0</v>
      </c>
      <c r="R143" s="420">
        <v>0</v>
      </c>
      <c r="S143" s="421"/>
      <c r="T143" s="421"/>
      <c r="U143" s="421"/>
      <c r="V143" s="415" t="s">
        <v>326</v>
      </c>
    </row>
    <row r="144" spans="2:22" x14ac:dyDescent="0.25">
      <c r="B144" s="416">
        <v>25500047</v>
      </c>
      <c r="C144" s="416">
        <v>25501</v>
      </c>
      <c r="D144" s="417" t="s">
        <v>62</v>
      </c>
      <c r="E144" s="418">
        <v>212595.08176</v>
      </c>
      <c r="F144" s="410">
        <v>75000</v>
      </c>
      <c r="G144" s="411">
        <v>0</v>
      </c>
      <c r="H144" s="412">
        <v>50</v>
      </c>
      <c r="I144" s="426" t="s">
        <v>296</v>
      </c>
      <c r="J144" s="413" t="s">
        <v>297</v>
      </c>
      <c r="K144" s="414">
        <v>31</v>
      </c>
      <c r="L144" s="412">
        <v>25</v>
      </c>
      <c r="M144" s="412">
        <v>25</v>
      </c>
      <c r="N144" s="412">
        <v>25</v>
      </c>
      <c r="O144" s="412">
        <v>25</v>
      </c>
      <c r="P144" s="409">
        <v>0</v>
      </c>
      <c r="Q144" s="409">
        <v>0</v>
      </c>
      <c r="R144" s="420">
        <v>0</v>
      </c>
      <c r="S144" s="421"/>
      <c r="T144" s="421"/>
      <c r="U144" s="421"/>
      <c r="V144" s="415" t="s">
        <v>326</v>
      </c>
    </row>
    <row r="145" spans="2:22" x14ac:dyDescent="0.25">
      <c r="B145" s="416">
        <v>25500051</v>
      </c>
      <c r="C145" s="416">
        <v>25501</v>
      </c>
      <c r="D145" s="417" t="s">
        <v>63</v>
      </c>
      <c r="E145" s="418">
        <v>214707.65296000001</v>
      </c>
      <c r="F145" s="410">
        <v>70000</v>
      </c>
      <c r="G145" s="411">
        <v>0</v>
      </c>
      <c r="H145" s="412">
        <v>50</v>
      </c>
      <c r="I145" s="426" t="s">
        <v>296</v>
      </c>
      <c r="J145" s="413" t="s">
        <v>297</v>
      </c>
      <c r="K145" s="414">
        <v>31</v>
      </c>
      <c r="L145" s="412">
        <v>25</v>
      </c>
      <c r="M145" s="412">
        <v>25</v>
      </c>
      <c r="N145" s="412">
        <v>25</v>
      </c>
      <c r="O145" s="412">
        <v>25</v>
      </c>
      <c r="P145" s="409">
        <v>0</v>
      </c>
      <c r="Q145" s="409">
        <v>0</v>
      </c>
      <c r="R145" s="420">
        <v>0</v>
      </c>
      <c r="S145" s="421"/>
      <c r="T145" s="421"/>
      <c r="U145" s="421"/>
      <c r="V145" s="415" t="s">
        <v>326</v>
      </c>
    </row>
    <row r="146" spans="2:22" x14ac:dyDescent="0.25">
      <c r="B146" s="416">
        <v>25500052</v>
      </c>
      <c r="C146" s="416">
        <v>25501</v>
      </c>
      <c r="D146" s="417" t="s">
        <v>64</v>
      </c>
      <c r="E146" s="418">
        <v>234706.66032</v>
      </c>
      <c r="F146" s="410">
        <v>80000</v>
      </c>
      <c r="G146" s="411">
        <v>0</v>
      </c>
      <c r="H146" s="412">
        <v>50</v>
      </c>
      <c r="I146" s="426" t="s">
        <v>296</v>
      </c>
      <c r="J146" s="413" t="s">
        <v>297</v>
      </c>
      <c r="K146" s="414">
        <v>31</v>
      </c>
      <c r="L146" s="412">
        <v>25</v>
      </c>
      <c r="M146" s="412">
        <v>25</v>
      </c>
      <c r="N146" s="412">
        <v>25</v>
      </c>
      <c r="O146" s="412">
        <v>25</v>
      </c>
      <c r="P146" s="409">
        <v>0</v>
      </c>
      <c r="Q146" s="409">
        <v>0</v>
      </c>
      <c r="R146" s="420">
        <v>0</v>
      </c>
      <c r="S146" s="421"/>
      <c r="T146" s="421"/>
      <c r="U146" s="421"/>
      <c r="V146" s="415" t="s">
        <v>326</v>
      </c>
    </row>
    <row r="147" spans="2:22" x14ac:dyDescent="0.25">
      <c r="B147" s="416">
        <v>25600002</v>
      </c>
      <c r="C147" s="416">
        <v>25601</v>
      </c>
      <c r="D147" s="417" t="s">
        <v>579</v>
      </c>
      <c r="E147" s="418">
        <v>21903</v>
      </c>
      <c r="F147" s="410">
        <v>20000</v>
      </c>
      <c r="G147" s="411">
        <v>0</v>
      </c>
      <c r="H147" s="412">
        <v>25</v>
      </c>
      <c r="I147" s="426" t="s">
        <v>296</v>
      </c>
      <c r="J147" s="413" t="s">
        <v>297</v>
      </c>
      <c r="K147" s="414">
        <v>31</v>
      </c>
      <c r="L147" s="412">
        <v>25</v>
      </c>
      <c r="M147" s="412">
        <v>25</v>
      </c>
      <c r="N147" s="412">
        <v>25</v>
      </c>
      <c r="O147" s="412">
        <v>25</v>
      </c>
      <c r="P147" s="409">
        <v>0</v>
      </c>
      <c r="Q147" s="409">
        <v>0</v>
      </c>
      <c r="R147" s="420">
        <v>0</v>
      </c>
      <c r="S147" s="421"/>
      <c r="T147" s="421"/>
      <c r="U147" s="421"/>
      <c r="V147" s="415" t="s">
        <v>326</v>
      </c>
    </row>
    <row r="148" spans="2:22" x14ac:dyDescent="0.25">
      <c r="B148" s="416">
        <v>26100002</v>
      </c>
      <c r="C148" s="416">
        <v>26102</v>
      </c>
      <c r="D148" s="417" t="s">
        <v>466</v>
      </c>
      <c r="E148" s="418">
        <v>69833.260000000009</v>
      </c>
      <c r="F148" s="410">
        <v>0</v>
      </c>
      <c r="G148" s="411">
        <v>0</v>
      </c>
      <c r="H148" s="412">
        <v>1000</v>
      </c>
      <c r="I148" s="426" t="s">
        <v>299</v>
      </c>
      <c r="J148" s="413" t="s">
        <v>297</v>
      </c>
      <c r="K148" s="414">
        <v>31</v>
      </c>
      <c r="L148" s="412">
        <v>25</v>
      </c>
      <c r="M148" s="412">
        <v>25</v>
      </c>
      <c r="N148" s="412">
        <v>25</v>
      </c>
      <c r="O148" s="412">
        <v>25</v>
      </c>
      <c r="P148" s="409">
        <v>0</v>
      </c>
      <c r="Q148" s="409">
        <v>0</v>
      </c>
      <c r="R148" s="420">
        <v>0</v>
      </c>
      <c r="S148" s="421"/>
      <c r="T148" s="421"/>
      <c r="U148" s="421"/>
      <c r="V148" s="415" t="s">
        <v>326</v>
      </c>
    </row>
    <row r="149" spans="2:22" x14ac:dyDescent="0.25">
      <c r="B149" s="416">
        <v>26100003</v>
      </c>
      <c r="C149" s="416">
        <v>26102</v>
      </c>
      <c r="D149" s="417" t="s">
        <v>467</v>
      </c>
      <c r="E149" s="418">
        <v>69833.260000000009</v>
      </c>
      <c r="F149" s="410">
        <v>0</v>
      </c>
      <c r="G149" s="411">
        <v>0</v>
      </c>
      <c r="H149" s="412">
        <v>1000</v>
      </c>
      <c r="I149" s="426" t="s">
        <v>299</v>
      </c>
      <c r="J149" s="413" t="s">
        <v>297</v>
      </c>
      <c r="K149" s="414">
        <v>31</v>
      </c>
      <c r="L149" s="412">
        <v>25</v>
      </c>
      <c r="M149" s="412">
        <v>25</v>
      </c>
      <c r="N149" s="412">
        <v>25</v>
      </c>
      <c r="O149" s="412">
        <v>25</v>
      </c>
      <c r="P149" s="409">
        <v>0</v>
      </c>
      <c r="Q149" s="409">
        <v>0</v>
      </c>
      <c r="R149" s="420">
        <v>0</v>
      </c>
      <c r="S149" s="421"/>
      <c r="T149" s="421"/>
      <c r="U149" s="421"/>
      <c r="V149" s="415" t="s">
        <v>326</v>
      </c>
    </row>
    <row r="150" spans="2:22" x14ac:dyDescent="0.25">
      <c r="B150" s="416">
        <v>26100004</v>
      </c>
      <c r="C150" s="416">
        <v>26102</v>
      </c>
      <c r="D150" s="417" t="s">
        <v>75</v>
      </c>
      <c r="E150" s="418">
        <v>79809.440000000002</v>
      </c>
      <c r="F150" s="410">
        <v>60000</v>
      </c>
      <c r="G150" s="411">
        <v>0</v>
      </c>
      <c r="H150" s="412">
        <v>50</v>
      </c>
      <c r="I150" s="426" t="s">
        <v>296</v>
      </c>
      <c r="J150" s="413" t="s">
        <v>297</v>
      </c>
      <c r="K150" s="414">
        <v>31</v>
      </c>
      <c r="L150" s="412">
        <v>25</v>
      </c>
      <c r="M150" s="412">
        <v>25</v>
      </c>
      <c r="N150" s="412">
        <v>25</v>
      </c>
      <c r="O150" s="412">
        <v>25</v>
      </c>
      <c r="P150" s="409">
        <v>0</v>
      </c>
      <c r="Q150" s="409">
        <v>0</v>
      </c>
      <c r="R150" s="420">
        <v>0</v>
      </c>
      <c r="S150" s="421"/>
      <c r="T150" s="421"/>
      <c r="U150" s="421"/>
      <c r="V150" s="415" t="s">
        <v>326</v>
      </c>
    </row>
    <row r="151" spans="2:22" x14ac:dyDescent="0.25">
      <c r="B151" s="416">
        <v>26100013</v>
      </c>
      <c r="C151" s="416">
        <v>26102</v>
      </c>
      <c r="D151" s="417" t="s">
        <v>78</v>
      </c>
      <c r="E151" s="418">
        <v>758189.68</v>
      </c>
      <c r="F151" s="410">
        <v>0</v>
      </c>
      <c r="G151" s="411">
        <v>0</v>
      </c>
      <c r="H151" s="412">
        <v>12500</v>
      </c>
      <c r="I151" s="426" t="s">
        <v>299</v>
      </c>
      <c r="J151" s="413" t="s">
        <v>297</v>
      </c>
      <c r="K151" s="414">
        <v>31</v>
      </c>
      <c r="L151" s="412">
        <v>25</v>
      </c>
      <c r="M151" s="412">
        <v>25</v>
      </c>
      <c r="N151" s="412">
        <v>25</v>
      </c>
      <c r="O151" s="412">
        <v>25</v>
      </c>
      <c r="P151" s="409">
        <v>0</v>
      </c>
      <c r="Q151" s="409">
        <v>0</v>
      </c>
      <c r="R151" s="420">
        <v>0</v>
      </c>
      <c r="S151" s="421"/>
      <c r="T151" s="421"/>
      <c r="U151" s="421"/>
      <c r="V151" s="415" t="s">
        <v>325</v>
      </c>
    </row>
    <row r="152" spans="2:22" x14ac:dyDescent="0.25">
      <c r="B152" s="416">
        <v>26100016</v>
      </c>
      <c r="C152" s="416">
        <v>26102</v>
      </c>
      <c r="D152" s="417" t="s">
        <v>79</v>
      </c>
      <c r="E152" s="418">
        <v>19952.36</v>
      </c>
      <c r="F152" s="410">
        <v>15000</v>
      </c>
      <c r="G152" s="411">
        <v>0</v>
      </c>
      <c r="H152" s="412">
        <v>75</v>
      </c>
      <c r="I152" s="426" t="s">
        <v>296</v>
      </c>
      <c r="J152" s="413" t="s">
        <v>297</v>
      </c>
      <c r="K152" s="414">
        <v>31</v>
      </c>
      <c r="L152" s="412">
        <v>25</v>
      </c>
      <c r="M152" s="412">
        <v>25</v>
      </c>
      <c r="N152" s="412">
        <v>25</v>
      </c>
      <c r="O152" s="412">
        <v>25</v>
      </c>
      <c r="P152" s="409">
        <v>0</v>
      </c>
      <c r="Q152" s="409">
        <v>0</v>
      </c>
      <c r="R152" s="420">
        <v>0</v>
      </c>
      <c r="S152" s="421"/>
      <c r="T152" s="421"/>
      <c r="U152" s="421"/>
      <c r="V152" s="415" t="s">
        <v>326</v>
      </c>
    </row>
    <row r="153" spans="2:22" x14ac:dyDescent="0.25">
      <c r="B153" s="416">
        <v>27100019</v>
      </c>
      <c r="C153" s="416">
        <v>27101</v>
      </c>
      <c r="D153" s="417" t="s">
        <v>80</v>
      </c>
      <c r="E153" s="418">
        <v>187000</v>
      </c>
      <c r="F153" s="410">
        <v>5000</v>
      </c>
      <c r="G153" s="411">
        <v>0</v>
      </c>
      <c r="H153" s="412">
        <v>500</v>
      </c>
      <c r="I153" s="426" t="s">
        <v>296</v>
      </c>
      <c r="J153" s="413" t="s">
        <v>297</v>
      </c>
      <c r="K153" s="414">
        <v>31</v>
      </c>
      <c r="L153" s="412">
        <v>25</v>
      </c>
      <c r="M153" s="412">
        <v>25</v>
      </c>
      <c r="N153" s="412">
        <v>25</v>
      </c>
      <c r="O153" s="412">
        <v>25</v>
      </c>
      <c r="P153" s="409">
        <v>0</v>
      </c>
      <c r="Q153" s="409">
        <v>0</v>
      </c>
      <c r="R153" s="420">
        <v>0</v>
      </c>
      <c r="S153" s="421"/>
      <c r="T153" s="421"/>
      <c r="U153" s="421"/>
      <c r="V153" s="415" t="s">
        <v>326</v>
      </c>
    </row>
    <row r="154" spans="2:22" x14ac:dyDescent="0.25">
      <c r="B154" s="416">
        <v>27100150</v>
      </c>
      <c r="C154" s="416">
        <v>27101</v>
      </c>
      <c r="D154" s="417" t="s">
        <v>81</v>
      </c>
      <c r="E154" s="418">
        <v>33000</v>
      </c>
      <c r="F154" s="410">
        <v>10000</v>
      </c>
      <c r="G154" s="411">
        <v>0</v>
      </c>
      <c r="H154" s="412">
        <v>500</v>
      </c>
      <c r="I154" s="426" t="s">
        <v>296</v>
      </c>
      <c r="J154" s="413" t="s">
        <v>297</v>
      </c>
      <c r="K154" s="414">
        <v>31</v>
      </c>
      <c r="L154" s="412">
        <v>0</v>
      </c>
      <c r="M154" s="412">
        <v>0</v>
      </c>
      <c r="N154" s="412">
        <v>100</v>
      </c>
      <c r="O154" s="412">
        <v>0</v>
      </c>
      <c r="P154" s="409">
        <v>0</v>
      </c>
      <c r="Q154" s="409">
        <v>0</v>
      </c>
      <c r="R154" s="420">
        <v>0</v>
      </c>
      <c r="S154" s="421"/>
      <c r="T154" s="421"/>
      <c r="U154" s="421"/>
      <c r="V154" s="415" t="s">
        <v>326</v>
      </c>
    </row>
    <row r="155" spans="2:22" x14ac:dyDescent="0.25">
      <c r="B155" s="416">
        <v>27200001</v>
      </c>
      <c r="C155" s="416">
        <v>27201</v>
      </c>
      <c r="D155" s="417" t="s">
        <v>83</v>
      </c>
      <c r="E155" s="418">
        <v>24867.96</v>
      </c>
      <c r="F155" s="410">
        <v>0</v>
      </c>
      <c r="G155" s="411">
        <v>0</v>
      </c>
      <c r="H155" s="412">
        <v>10</v>
      </c>
      <c r="I155" s="426" t="s">
        <v>296</v>
      </c>
      <c r="J155" s="413" t="s">
        <v>297</v>
      </c>
      <c r="K155" s="414">
        <v>31</v>
      </c>
      <c r="L155" s="412">
        <v>25</v>
      </c>
      <c r="M155" s="412">
        <v>25</v>
      </c>
      <c r="N155" s="412">
        <v>25</v>
      </c>
      <c r="O155" s="412">
        <v>25</v>
      </c>
      <c r="P155" s="409">
        <v>0</v>
      </c>
      <c r="Q155" s="409">
        <v>0</v>
      </c>
      <c r="R155" s="420">
        <v>0</v>
      </c>
      <c r="S155" s="421"/>
      <c r="T155" s="421"/>
      <c r="U155" s="421"/>
      <c r="V155" s="415" t="s">
        <v>326</v>
      </c>
    </row>
    <row r="156" spans="2:22" x14ac:dyDescent="0.25">
      <c r="B156" s="416">
        <v>27200002</v>
      </c>
      <c r="C156" s="416">
        <v>27201</v>
      </c>
      <c r="D156" s="417" t="s">
        <v>84</v>
      </c>
      <c r="E156" s="418">
        <v>26940.29</v>
      </c>
      <c r="F156" s="410">
        <v>0</v>
      </c>
      <c r="G156" s="411">
        <v>0</v>
      </c>
      <c r="H156" s="412">
        <v>30</v>
      </c>
      <c r="I156" s="412" t="s">
        <v>296</v>
      </c>
      <c r="J156" s="413" t="s">
        <v>297</v>
      </c>
      <c r="K156" s="414">
        <v>31</v>
      </c>
      <c r="L156" s="412">
        <v>25</v>
      </c>
      <c r="M156" s="412">
        <v>25</v>
      </c>
      <c r="N156" s="412">
        <v>25</v>
      </c>
      <c r="O156" s="412">
        <v>25</v>
      </c>
      <c r="P156" s="409">
        <v>0</v>
      </c>
      <c r="Q156" s="409">
        <v>0</v>
      </c>
      <c r="R156" s="420">
        <v>0</v>
      </c>
      <c r="S156" s="421"/>
      <c r="T156" s="421"/>
      <c r="U156" s="421"/>
      <c r="V156" s="415" t="s">
        <v>326</v>
      </c>
    </row>
    <row r="157" spans="2:22" x14ac:dyDescent="0.25">
      <c r="B157" s="416">
        <v>27200007</v>
      </c>
      <c r="C157" s="416">
        <v>27201</v>
      </c>
      <c r="D157" s="417" t="s">
        <v>85</v>
      </c>
      <c r="E157" s="418">
        <v>37301.939999999995</v>
      </c>
      <c r="F157" s="410">
        <v>10000</v>
      </c>
      <c r="G157" s="411">
        <v>0</v>
      </c>
      <c r="H157" s="412">
        <v>40</v>
      </c>
      <c r="I157" s="426" t="s">
        <v>296</v>
      </c>
      <c r="J157" s="413" t="s">
        <v>297</v>
      </c>
      <c r="K157" s="414">
        <v>31</v>
      </c>
      <c r="L157" s="412">
        <v>25</v>
      </c>
      <c r="M157" s="412">
        <v>25</v>
      </c>
      <c r="N157" s="412">
        <v>25</v>
      </c>
      <c r="O157" s="412">
        <v>25</v>
      </c>
      <c r="P157" s="409">
        <v>0</v>
      </c>
      <c r="Q157" s="409">
        <v>0</v>
      </c>
      <c r="R157" s="420">
        <v>0</v>
      </c>
      <c r="S157" s="421"/>
      <c r="T157" s="421"/>
      <c r="U157" s="421"/>
      <c r="V157" s="415" t="s">
        <v>326</v>
      </c>
    </row>
    <row r="158" spans="2:22" x14ac:dyDescent="0.25">
      <c r="B158" s="416">
        <v>27200012</v>
      </c>
      <c r="C158" s="416">
        <v>27201</v>
      </c>
      <c r="D158" s="417" t="s">
        <v>86</v>
      </c>
      <c r="E158" s="418">
        <v>16578.64</v>
      </c>
      <c r="F158" s="410">
        <v>7000</v>
      </c>
      <c r="G158" s="411">
        <v>0</v>
      </c>
      <c r="H158" s="412">
        <v>35</v>
      </c>
      <c r="I158" s="412" t="s">
        <v>296</v>
      </c>
      <c r="J158" s="413" t="s">
        <v>297</v>
      </c>
      <c r="K158" s="414">
        <v>31</v>
      </c>
      <c r="L158" s="412">
        <v>25</v>
      </c>
      <c r="M158" s="412">
        <v>25</v>
      </c>
      <c r="N158" s="412">
        <v>25</v>
      </c>
      <c r="O158" s="412">
        <v>25</v>
      </c>
      <c r="P158" s="409">
        <v>0</v>
      </c>
      <c r="Q158" s="409">
        <v>0</v>
      </c>
      <c r="R158" s="420">
        <v>0</v>
      </c>
      <c r="S158" s="421"/>
      <c r="T158" s="421"/>
      <c r="U158" s="421"/>
      <c r="V158" s="415" t="s">
        <v>326</v>
      </c>
    </row>
    <row r="159" spans="2:22" x14ac:dyDescent="0.25">
      <c r="B159" s="416">
        <v>27200013</v>
      </c>
      <c r="C159" s="416">
        <v>27201</v>
      </c>
      <c r="D159" s="417" t="s">
        <v>87</v>
      </c>
      <c r="E159" s="418">
        <v>22795.63</v>
      </c>
      <c r="F159" s="410">
        <v>10000</v>
      </c>
      <c r="G159" s="411">
        <v>0</v>
      </c>
      <c r="H159" s="412">
        <v>25</v>
      </c>
      <c r="I159" s="412" t="s">
        <v>296</v>
      </c>
      <c r="J159" s="413" t="s">
        <v>297</v>
      </c>
      <c r="K159" s="414">
        <v>31</v>
      </c>
      <c r="L159" s="412">
        <v>25</v>
      </c>
      <c r="M159" s="412">
        <v>25</v>
      </c>
      <c r="N159" s="412">
        <v>25</v>
      </c>
      <c r="O159" s="412">
        <v>25</v>
      </c>
      <c r="P159" s="409">
        <v>0</v>
      </c>
      <c r="Q159" s="409">
        <v>0</v>
      </c>
      <c r="R159" s="420">
        <v>0</v>
      </c>
      <c r="S159" s="421"/>
      <c r="T159" s="421"/>
      <c r="U159" s="421"/>
      <c r="V159" s="415" t="s">
        <v>326</v>
      </c>
    </row>
    <row r="160" spans="2:22" x14ac:dyDescent="0.25">
      <c r="B160" s="416">
        <v>27200018</v>
      </c>
      <c r="C160" s="416">
        <v>27201</v>
      </c>
      <c r="D160" s="417" t="s">
        <v>88</v>
      </c>
      <c r="E160" s="418">
        <v>24867.96</v>
      </c>
      <c r="F160" s="410">
        <v>10000</v>
      </c>
      <c r="G160" s="411">
        <v>0</v>
      </c>
      <c r="H160" s="412">
        <v>30</v>
      </c>
      <c r="I160" s="426" t="s">
        <v>296</v>
      </c>
      <c r="J160" s="413" t="s">
        <v>297</v>
      </c>
      <c r="K160" s="414">
        <v>31</v>
      </c>
      <c r="L160" s="412">
        <v>25</v>
      </c>
      <c r="M160" s="412">
        <v>25</v>
      </c>
      <c r="N160" s="412">
        <v>25</v>
      </c>
      <c r="O160" s="412">
        <v>25</v>
      </c>
      <c r="P160" s="409">
        <v>0</v>
      </c>
      <c r="Q160" s="409">
        <v>0</v>
      </c>
      <c r="R160" s="420">
        <v>0</v>
      </c>
      <c r="S160" s="421"/>
      <c r="T160" s="421"/>
      <c r="U160" s="421"/>
      <c r="V160" s="415" t="s">
        <v>326</v>
      </c>
    </row>
    <row r="161" spans="2:22" x14ac:dyDescent="0.25">
      <c r="B161" s="416">
        <v>27200020</v>
      </c>
      <c r="C161" s="416">
        <v>27201</v>
      </c>
      <c r="D161" s="417" t="s">
        <v>89</v>
      </c>
      <c r="E161" s="418">
        <v>53880.58</v>
      </c>
      <c r="F161" s="410">
        <v>20000</v>
      </c>
      <c r="G161" s="411">
        <v>0</v>
      </c>
      <c r="H161" s="412">
        <v>25</v>
      </c>
      <c r="I161" s="426" t="s">
        <v>296</v>
      </c>
      <c r="J161" s="413" t="s">
        <v>297</v>
      </c>
      <c r="K161" s="414">
        <v>31</v>
      </c>
      <c r="L161" s="412">
        <v>25</v>
      </c>
      <c r="M161" s="412">
        <v>25</v>
      </c>
      <c r="N161" s="412">
        <v>25</v>
      </c>
      <c r="O161" s="412">
        <v>25</v>
      </c>
      <c r="P161" s="409">
        <v>0</v>
      </c>
      <c r="Q161" s="409">
        <v>0</v>
      </c>
      <c r="R161" s="420">
        <v>0</v>
      </c>
      <c r="S161" s="421"/>
      <c r="T161" s="421"/>
      <c r="U161" s="421"/>
      <c r="V161" s="415" t="s">
        <v>326</v>
      </c>
    </row>
    <row r="162" spans="2:22" x14ac:dyDescent="0.25">
      <c r="B162" s="416">
        <v>29100036</v>
      </c>
      <c r="C162" s="416">
        <v>29101</v>
      </c>
      <c r="D162" s="429" t="s">
        <v>42</v>
      </c>
      <c r="E162" s="418">
        <v>2695.11</v>
      </c>
      <c r="F162" s="410">
        <v>2000</v>
      </c>
      <c r="G162" s="411">
        <v>0</v>
      </c>
      <c r="H162" s="412">
        <v>10</v>
      </c>
      <c r="I162" s="426" t="s">
        <v>296</v>
      </c>
      <c r="J162" s="413" t="s">
        <v>297</v>
      </c>
      <c r="K162" s="414">
        <v>31</v>
      </c>
      <c r="L162" s="412">
        <v>0</v>
      </c>
      <c r="M162" s="412">
        <v>0</v>
      </c>
      <c r="N162" s="412">
        <v>0</v>
      </c>
      <c r="O162" s="412">
        <v>100</v>
      </c>
      <c r="P162" s="409">
        <v>0</v>
      </c>
      <c r="Q162" s="409">
        <v>0</v>
      </c>
      <c r="R162" s="420">
        <v>0</v>
      </c>
      <c r="S162" s="421"/>
      <c r="T162" s="421"/>
      <c r="U162" s="421"/>
      <c r="V162" s="415" t="s">
        <v>326</v>
      </c>
    </row>
    <row r="163" spans="2:22" x14ac:dyDescent="0.25">
      <c r="B163" s="416">
        <v>29100123</v>
      </c>
      <c r="C163" s="416">
        <v>29101</v>
      </c>
      <c r="D163" s="429" t="s">
        <v>577</v>
      </c>
      <c r="E163" s="418">
        <v>7186.96</v>
      </c>
      <c r="F163" s="410">
        <v>6000</v>
      </c>
      <c r="G163" s="411">
        <v>0</v>
      </c>
      <c r="H163" s="412">
        <v>2</v>
      </c>
      <c r="I163" s="426" t="s">
        <v>296</v>
      </c>
      <c r="J163" s="413" t="s">
        <v>297</v>
      </c>
      <c r="K163" s="414">
        <v>31</v>
      </c>
      <c r="L163" s="412">
        <v>0</v>
      </c>
      <c r="M163" s="412">
        <v>0</v>
      </c>
      <c r="N163" s="412">
        <v>0</v>
      </c>
      <c r="O163" s="412">
        <v>100</v>
      </c>
      <c r="P163" s="409">
        <v>0</v>
      </c>
      <c r="Q163" s="409">
        <v>0</v>
      </c>
      <c r="R163" s="420">
        <v>0</v>
      </c>
      <c r="S163" s="421"/>
      <c r="T163" s="421"/>
      <c r="U163" s="421"/>
      <c r="V163" s="415" t="s">
        <v>326</v>
      </c>
    </row>
    <row r="164" spans="2:22" x14ac:dyDescent="0.25">
      <c r="B164" s="416">
        <v>29100154</v>
      </c>
      <c r="C164" s="416">
        <v>29101</v>
      </c>
      <c r="D164" s="429" t="s">
        <v>154</v>
      </c>
      <c r="E164" s="418">
        <v>8983.7000000000007</v>
      </c>
      <c r="F164" s="410">
        <v>0</v>
      </c>
      <c r="G164" s="411">
        <v>0</v>
      </c>
      <c r="H164" s="412">
        <v>20</v>
      </c>
      <c r="I164" s="426" t="s">
        <v>296</v>
      </c>
      <c r="J164" s="413" t="s">
        <v>297</v>
      </c>
      <c r="K164" s="414">
        <v>31</v>
      </c>
      <c r="L164" s="412">
        <v>0</v>
      </c>
      <c r="M164" s="412">
        <v>50</v>
      </c>
      <c r="N164" s="412">
        <v>50</v>
      </c>
      <c r="O164" s="412">
        <v>0</v>
      </c>
      <c r="P164" s="409">
        <v>0</v>
      </c>
      <c r="Q164" s="409">
        <v>0</v>
      </c>
      <c r="R164" s="420">
        <v>0</v>
      </c>
      <c r="S164" s="421"/>
      <c r="T164" s="421"/>
      <c r="U164" s="421"/>
      <c r="V164" s="415" t="s">
        <v>326</v>
      </c>
    </row>
    <row r="165" spans="2:22" x14ac:dyDescent="0.2">
      <c r="B165" s="416">
        <v>29100189</v>
      </c>
      <c r="C165" s="416">
        <v>29101</v>
      </c>
      <c r="D165" s="425" t="s">
        <v>43</v>
      </c>
      <c r="E165" s="418">
        <v>11678.81</v>
      </c>
      <c r="F165" s="410">
        <v>0</v>
      </c>
      <c r="G165" s="411">
        <v>0</v>
      </c>
      <c r="H165" s="412">
        <v>30</v>
      </c>
      <c r="I165" s="426" t="s">
        <v>296</v>
      </c>
      <c r="J165" s="413" t="s">
        <v>297</v>
      </c>
      <c r="K165" s="414">
        <v>31</v>
      </c>
      <c r="L165" s="412">
        <v>0</v>
      </c>
      <c r="M165" s="412">
        <v>50</v>
      </c>
      <c r="N165" s="412">
        <v>0</v>
      </c>
      <c r="O165" s="412">
        <v>50</v>
      </c>
      <c r="P165" s="409">
        <v>0</v>
      </c>
      <c r="Q165" s="409">
        <v>0</v>
      </c>
      <c r="R165" s="420">
        <v>0</v>
      </c>
      <c r="S165" s="421"/>
      <c r="T165" s="421"/>
      <c r="U165" s="421"/>
      <c r="V165" s="415" t="s">
        <v>326</v>
      </c>
    </row>
    <row r="166" spans="2:22" x14ac:dyDescent="0.2">
      <c r="B166" s="416">
        <v>29100199</v>
      </c>
      <c r="C166" s="416">
        <v>29101</v>
      </c>
      <c r="D166" s="425" t="s">
        <v>44</v>
      </c>
      <c r="E166" s="418">
        <v>9882.07</v>
      </c>
      <c r="F166" s="410">
        <v>0</v>
      </c>
      <c r="G166" s="411">
        <v>0</v>
      </c>
      <c r="H166" s="412">
        <v>30</v>
      </c>
      <c r="I166" s="426" t="s">
        <v>296</v>
      </c>
      <c r="J166" s="413" t="s">
        <v>297</v>
      </c>
      <c r="K166" s="414">
        <v>31</v>
      </c>
      <c r="L166" s="412">
        <v>0</v>
      </c>
      <c r="M166" s="412">
        <v>50</v>
      </c>
      <c r="N166" s="412">
        <v>0</v>
      </c>
      <c r="O166" s="412">
        <v>50</v>
      </c>
      <c r="P166" s="409">
        <v>0</v>
      </c>
      <c r="Q166" s="409">
        <v>0</v>
      </c>
      <c r="R166" s="420">
        <v>0</v>
      </c>
      <c r="S166" s="421"/>
      <c r="T166" s="421"/>
      <c r="U166" s="421"/>
      <c r="V166" s="415" t="s">
        <v>326</v>
      </c>
    </row>
    <row r="167" spans="2:22" x14ac:dyDescent="0.2">
      <c r="B167" s="416">
        <v>29100210</v>
      </c>
      <c r="C167" s="416">
        <v>29101</v>
      </c>
      <c r="D167" s="425" t="s">
        <v>155</v>
      </c>
      <c r="E167" s="418">
        <v>3593.48</v>
      </c>
      <c r="F167" s="410">
        <v>0</v>
      </c>
      <c r="G167" s="411">
        <v>0</v>
      </c>
      <c r="H167" s="412">
        <v>30</v>
      </c>
      <c r="I167" s="426" t="s">
        <v>296</v>
      </c>
      <c r="J167" s="413" t="s">
        <v>297</v>
      </c>
      <c r="K167" s="414">
        <v>31</v>
      </c>
      <c r="L167" s="412">
        <v>0</v>
      </c>
      <c r="M167" s="412">
        <v>50</v>
      </c>
      <c r="N167" s="412">
        <v>50</v>
      </c>
      <c r="O167" s="412">
        <v>0</v>
      </c>
      <c r="P167" s="409">
        <v>0</v>
      </c>
      <c r="Q167" s="409">
        <v>0</v>
      </c>
      <c r="R167" s="420">
        <v>0</v>
      </c>
      <c r="S167" s="421"/>
      <c r="T167" s="421"/>
      <c r="U167" s="421"/>
      <c r="V167" s="415" t="s">
        <v>326</v>
      </c>
    </row>
    <row r="168" spans="2:22" x14ac:dyDescent="0.2">
      <c r="B168" s="416">
        <v>29100242</v>
      </c>
      <c r="C168" s="416">
        <v>29101</v>
      </c>
      <c r="D168" s="425" t="s">
        <v>144</v>
      </c>
      <c r="E168" s="418">
        <v>6288.59</v>
      </c>
      <c r="F168" s="410">
        <v>0</v>
      </c>
      <c r="G168" s="411">
        <v>0</v>
      </c>
      <c r="H168" s="412">
        <v>25</v>
      </c>
      <c r="I168" s="426" t="s">
        <v>296</v>
      </c>
      <c r="J168" s="413" t="s">
        <v>297</v>
      </c>
      <c r="K168" s="414">
        <v>31</v>
      </c>
      <c r="L168" s="412">
        <v>0</v>
      </c>
      <c r="M168" s="412">
        <v>50</v>
      </c>
      <c r="N168" s="412">
        <v>50</v>
      </c>
      <c r="O168" s="412">
        <v>0</v>
      </c>
      <c r="P168" s="409">
        <v>0</v>
      </c>
      <c r="Q168" s="409">
        <v>0</v>
      </c>
      <c r="R168" s="420">
        <v>0</v>
      </c>
      <c r="S168" s="421"/>
      <c r="T168" s="421"/>
      <c r="U168" s="421"/>
      <c r="V168" s="415" t="s">
        <v>326</v>
      </c>
    </row>
    <row r="169" spans="2:22" x14ac:dyDescent="0.2">
      <c r="B169" s="416">
        <v>29100254</v>
      </c>
      <c r="C169" s="416">
        <v>29101</v>
      </c>
      <c r="D169" s="425" t="s">
        <v>156</v>
      </c>
      <c r="E169" s="418">
        <v>3593.48</v>
      </c>
      <c r="F169" s="410">
        <v>0</v>
      </c>
      <c r="G169" s="411">
        <v>0</v>
      </c>
      <c r="H169" s="412">
        <v>40</v>
      </c>
      <c r="I169" s="426" t="s">
        <v>296</v>
      </c>
      <c r="J169" s="413" t="s">
        <v>297</v>
      </c>
      <c r="K169" s="414">
        <v>31</v>
      </c>
      <c r="L169" s="412">
        <v>0</v>
      </c>
      <c r="M169" s="412">
        <v>50</v>
      </c>
      <c r="N169" s="412">
        <v>50</v>
      </c>
      <c r="O169" s="412">
        <v>0</v>
      </c>
      <c r="P169" s="409">
        <v>0</v>
      </c>
      <c r="Q169" s="409">
        <v>0</v>
      </c>
      <c r="R169" s="420">
        <v>0</v>
      </c>
      <c r="S169" s="421"/>
      <c r="T169" s="421"/>
      <c r="U169" s="421"/>
      <c r="V169" s="415" t="s">
        <v>326</v>
      </c>
    </row>
    <row r="170" spans="2:22" x14ac:dyDescent="0.2">
      <c r="B170" s="416">
        <v>29100264</v>
      </c>
      <c r="C170" s="416">
        <v>29101</v>
      </c>
      <c r="D170" s="425" t="s">
        <v>145</v>
      </c>
      <c r="E170" s="418">
        <v>8085.33</v>
      </c>
      <c r="F170" s="410">
        <v>7000</v>
      </c>
      <c r="G170" s="411">
        <v>0</v>
      </c>
      <c r="H170" s="412">
        <v>10</v>
      </c>
      <c r="I170" s="426" t="s">
        <v>296</v>
      </c>
      <c r="J170" s="413" t="s">
        <v>297</v>
      </c>
      <c r="K170" s="414">
        <v>31</v>
      </c>
      <c r="L170" s="412">
        <v>0</v>
      </c>
      <c r="M170" s="412">
        <v>0</v>
      </c>
      <c r="N170" s="412">
        <v>0</v>
      </c>
      <c r="O170" s="412">
        <v>100</v>
      </c>
      <c r="P170" s="409">
        <v>0</v>
      </c>
      <c r="Q170" s="409">
        <v>0</v>
      </c>
      <c r="R170" s="420">
        <v>0</v>
      </c>
      <c r="S170" s="421"/>
      <c r="T170" s="421"/>
      <c r="U170" s="421"/>
      <c r="V170" s="415" t="s">
        <v>326</v>
      </c>
    </row>
    <row r="171" spans="2:22" x14ac:dyDescent="0.2">
      <c r="B171" s="416">
        <v>29100265</v>
      </c>
      <c r="C171" s="416">
        <v>29101</v>
      </c>
      <c r="D171" s="425" t="s">
        <v>146</v>
      </c>
      <c r="E171" s="418">
        <v>8983.7000000000007</v>
      </c>
      <c r="F171" s="410">
        <v>8000</v>
      </c>
      <c r="G171" s="411">
        <v>0</v>
      </c>
      <c r="H171" s="412">
        <v>10</v>
      </c>
      <c r="I171" s="426" t="s">
        <v>296</v>
      </c>
      <c r="J171" s="413" t="s">
        <v>297</v>
      </c>
      <c r="K171" s="414">
        <v>31</v>
      </c>
      <c r="L171" s="412">
        <v>0</v>
      </c>
      <c r="M171" s="412">
        <v>0</v>
      </c>
      <c r="N171" s="412">
        <v>0</v>
      </c>
      <c r="O171" s="412">
        <v>100</v>
      </c>
      <c r="P171" s="409">
        <v>0</v>
      </c>
      <c r="Q171" s="409">
        <v>0</v>
      </c>
      <c r="R171" s="420">
        <v>0</v>
      </c>
      <c r="S171" s="421"/>
      <c r="T171" s="421"/>
      <c r="U171" s="421"/>
      <c r="V171" s="415" t="s">
        <v>326</v>
      </c>
    </row>
    <row r="172" spans="2:22" x14ac:dyDescent="0.2">
      <c r="B172" s="416">
        <v>29100272</v>
      </c>
      <c r="C172" s="416">
        <v>29101</v>
      </c>
      <c r="D172" s="425" t="s">
        <v>147</v>
      </c>
      <c r="E172" s="418">
        <v>17967.400000000001</v>
      </c>
      <c r="F172" s="410">
        <v>0</v>
      </c>
      <c r="G172" s="411">
        <v>0</v>
      </c>
      <c r="H172" s="412">
        <v>5</v>
      </c>
      <c r="I172" s="426" t="s">
        <v>296</v>
      </c>
      <c r="J172" s="413" t="s">
        <v>297</v>
      </c>
      <c r="K172" s="414">
        <v>31</v>
      </c>
      <c r="L172" s="412">
        <v>0</v>
      </c>
      <c r="M172" s="412">
        <v>0</v>
      </c>
      <c r="N172" s="412">
        <v>0</v>
      </c>
      <c r="O172" s="412">
        <v>100</v>
      </c>
      <c r="P172" s="409">
        <v>0</v>
      </c>
      <c r="Q172" s="409">
        <v>0</v>
      </c>
      <c r="R172" s="420">
        <v>0</v>
      </c>
      <c r="S172" s="421"/>
      <c r="T172" s="421"/>
      <c r="U172" s="421"/>
      <c r="V172" s="415" t="s">
        <v>326</v>
      </c>
    </row>
    <row r="173" spans="2:22" x14ac:dyDescent="0.2">
      <c r="B173" s="416">
        <v>29100280</v>
      </c>
      <c r="C173" s="416">
        <v>29101</v>
      </c>
      <c r="D173" s="425" t="s">
        <v>148</v>
      </c>
      <c r="E173" s="418">
        <v>898.37</v>
      </c>
      <c r="F173" s="410">
        <v>0</v>
      </c>
      <c r="G173" s="411">
        <v>0</v>
      </c>
      <c r="H173" s="412">
        <v>15</v>
      </c>
      <c r="I173" s="426" t="s">
        <v>296</v>
      </c>
      <c r="J173" s="413" t="s">
        <v>297</v>
      </c>
      <c r="K173" s="414">
        <v>31</v>
      </c>
      <c r="L173" s="412">
        <v>0</v>
      </c>
      <c r="M173" s="412">
        <v>50</v>
      </c>
      <c r="N173" s="412">
        <v>0</v>
      </c>
      <c r="O173" s="412">
        <v>50</v>
      </c>
      <c r="P173" s="409">
        <v>0</v>
      </c>
      <c r="Q173" s="409">
        <v>0</v>
      </c>
      <c r="R173" s="420">
        <v>0</v>
      </c>
      <c r="S173" s="421"/>
      <c r="T173" s="421"/>
      <c r="U173" s="421"/>
      <c r="V173" s="415" t="s">
        <v>326</v>
      </c>
    </row>
    <row r="174" spans="2:22" x14ac:dyDescent="0.25">
      <c r="B174" s="423">
        <v>29200005</v>
      </c>
      <c r="C174" s="423">
        <v>29201</v>
      </c>
      <c r="D174" s="417" t="s">
        <v>284</v>
      </c>
      <c r="E174" s="418">
        <v>2602.9</v>
      </c>
      <c r="F174" s="410">
        <v>0</v>
      </c>
      <c r="G174" s="411">
        <v>0</v>
      </c>
      <c r="H174" s="424">
        <v>15</v>
      </c>
      <c r="I174" s="409" t="s">
        <v>296</v>
      </c>
      <c r="J174" s="413" t="s">
        <v>297</v>
      </c>
      <c r="K174" s="414">
        <v>31</v>
      </c>
      <c r="L174" s="424">
        <v>15</v>
      </c>
      <c r="M174" s="424">
        <v>40</v>
      </c>
      <c r="N174" s="424">
        <v>30</v>
      </c>
      <c r="O174" s="424">
        <v>15</v>
      </c>
      <c r="P174" s="409">
        <v>0</v>
      </c>
      <c r="Q174" s="409">
        <v>0</v>
      </c>
      <c r="R174" s="420">
        <v>0</v>
      </c>
      <c r="S174" s="421"/>
      <c r="T174" s="421"/>
      <c r="U174" s="421"/>
      <c r="V174" s="415" t="s">
        <v>326</v>
      </c>
    </row>
    <row r="175" spans="2:22" x14ac:dyDescent="0.25">
      <c r="B175" s="423">
        <v>29200007</v>
      </c>
      <c r="C175" s="423">
        <v>29201</v>
      </c>
      <c r="D175" s="417" t="s">
        <v>285</v>
      </c>
      <c r="E175" s="418">
        <v>2602.9</v>
      </c>
      <c r="F175" s="410">
        <v>2000</v>
      </c>
      <c r="G175" s="411">
        <v>0</v>
      </c>
      <c r="H175" s="424">
        <v>15</v>
      </c>
      <c r="I175" s="409" t="s">
        <v>296</v>
      </c>
      <c r="J175" s="413" t="s">
        <v>297</v>
      </c>
      <c r="K175" s="414">
        <v>31</v>
      </c>
      <c r="L175" s="424">
        <v>15</v>
      </c>
      <c r="M175" s="424">
        <v>40</v>
      </c>
      <c r="N175" s="424">
        <v>30</v>
      </c>
      <c r="O175" s="424">
        <v>15</v>
      </c>
      <c r="P175" s="409">
        <v>0</v>
      </c>
      <c r="Q175" s="409">
        <v>0</v>
      </c>
      <c r="R175" s="420">
        <v>0</v>
      </c>
      <c r="S175" s="421"/>
      <c r="T175" s="421"/>
      <c r="U175" s="421"/>
      <c r="V175" s="415" t="s">
        <v>326</v>
      </c>
    </row>
    <row r="176" spans="2:22" x14ac:dyDescent="0.25">
      <c r="B176" s="423">
        <v>29200008</v>
      </c>
      <c r="C176" s="423">
        <v>29201</v>
      </c>
      <c r="D176" s="417" t="s">
        <v>286</v>
      </c>
      <c r="E176" s="418">
        <v>2602.9</v>
      </c>
      <c r="F176" s="410">
        <v>2000</v>
      </c>
      <c r="G176" s="411">
        <v>0</v>
      </c>
      <c r="H176" s="424">
        <v>10</v>
      </c>
      <c r="I176" s="409" t="s">
        <v>296</v>
      </c>
      <c r="J176" s="413" t="s">
        <v>297</v>
      </c>
      <c r="K176" s="414">
        <v>31</v>
      </c>
      <c r="L176" s="424">
        <v>15</v>
      </c>
      <c r="M176" s="424">
        <v>40</v>
      </c>
      <c r="N176" s="424">
        <v>30</v>
      </c>
      <c r="O176" s="424">
        <v>15</v>
      </c>
      <c r="P176" s="409">
        <v>0</v>
      </c>
      <c r="Q176" s="409">
        <v>0</v>
      </c>
      <c r="R176" s="420">
        <v>0</v>
      </c>
      <c r="S176" s="421"/>
      <c r="T176" s="421"/>
      <c r="U176" s="421"/>
      <c r="V176" s="415" t="s">
        <v>326</v>
      </c>
    </row>
    <row r="177" spans="2:22" x14ac:dyDescent="0.25">
      <c r="B177" s="423">
        <v>29200012</v>
      </c>
      <c r="C177" s="423">
        <v>29201</v>
      </c>
      <c r="D177" s="417" t="s">
        <v>287</v>
      </c>
      <c r="E177" s="418">
        <v>2602.9</v>
      </c>
      <c r="F177" s="410">
        <v>2000</v>
      </c>
      <c r="G177" s="411">
        <v>0</v>
      </c>
      <c r="H177" s="424">
        <v>30</v>
      </c>
      <c r="I177" s="409" t="s">
        <v>296</v>
      </c>
      <c r="J177" s="413" t="s">
        <v>297</v>
      </c>
      <c r="K177" s="414">
        <v>31</v>
      </c>
      <c r="L177" s="424">
        <v>15</v>
      </c>
      <c r="M177" s="424">
        <v>40</v>
      </c>
      <c r="N177" s="424">
        <v>30</v>
      </c>
      <c r="O177" s="424">
        <v>15</v>
      </c>
      <c r="P177" s="409">
        <v>0</v>
      </c>
      <c r="Q177" s="409">
        <v>0</v>
      </c>
      <c r="R177" s="420">
        <v>0</v>
      </c>
      <c r="S177" s="421"/>
      <c r="T177" s="421"/>
      <c r="U177" s="421"/>
      <c r="V177" s="415" t="s">
        <v>326</v>
      </c>
    </row>
    <row r="178" spans="2:22" x14ac:dyDescent="0.25">
      <c r="B178" s="423">
        <v>29200014</v>
      </c>
      <c r="C178" s="423">
        <v>29201</v>
      </c>
      <c r="D178" s="417" t="s">
        <v>288</v>
      </c>
      <c r="E178" s="418">
        <v>2602.9</v>
      </c>
      <c r="F178" s="410">
        <v>2000</v>
      </c>
      <c r="G178" s="411">
        <v>0</v>
      </c>
      <c r="H178" s="424">
        <v>9</v>
      </c>
      <c r="I178" s="409" t="s">
        <v>296</v>
      </c>
      <c r="J178" s="413" t="s">
        <v>297</v>
      </c>
      <c r="K178" s="414">
        <v>31</v>
      </c>
      <c r="L178" s="424">
        <v>15</v>
      </c>
      <c r="M178" s="424">
        <v>40</v>
      </c>
      <c r="N178" s="424">
        <v>30</v>
      </c>
      <c r="O178" s="424">
        <v>15</v>
      </c>
      <c r="P178" s="409">
        <v>0</v>
      </c>
      <c r="Q178" s="409">
        <v>0</v>
      </c>
      <c r="R178" s="420">
        <v>0</v>
      </c>
      <c r="S178" s="421"/>
      <c r="T178" s="421"/>
      <c r="U178" s="421"/>
      <c r="V178" s="415" t="s">
        <v>326</v>
      </c>
    </row>
    <row r="179" spans="2:22" x14ac:dyDescent="0.25">
      <c r="B179" s="423">
        <v>29200018</v>
      </c>
      <c r="C179" s="423">
        <v>29201</v>
      </c>
      <c r="D179" s="417" t="s">
        <v>289</v>
      </c>
      <c r="E179" s="418">
        <v>2602.9</v>
      </c>
      <c r="F179" s="410">
        <v>2000</v>
      </c>
      <c r="G179" s="411">
        <v>0</v>
      </c>
      <c r="H179" s="424">
        <v>10</v>
      </c>
      <c r="I179" s="409" t="s">
        <v>296</v>
      </c>
      <c r="J179" s="413" t="s">
        <v>297</v>
      </c>
      <c r="K179" s="414">
        <v>31</v>
      </c>
      <c r="L179" s="424">
        <v>15</v>
      </c>
      <c r="M179" s="424">
        <v>40</v>
      </c>
      <c r="N179" s="424">
        <v>30</v>
      </c>
      <c r="O179" s="424">
        <v>15</v>
      </c>
      <c r="P179" s="409">
        <v>0</v>
      </c>
      <c r="Q179" s="409">
        <v>0</v>
      </c>
      <c r="R179" s="420">
        <v>0</v>
      </c>
      <c r="S179" s="421"/>
      <c r="T179" s="421"/>
      <c r="U179" s="421"/>
      <c r="V179" s="415" t="s">
        <v>326</v>
      </c>
    </row>
    <row r="180" spans="2:22" x14ac:dyDescent="0.25">
      <c r="B180" s="423">
        <v>29200019</v>
      </c>
      <c r="C180" s="423">
        <v>29201</v>
      </c>
      <c r="D180" s="417" t="s">
        <v>290</v>
      </c>
      <c r="E180" s="418">
        <v>2602.9</v>
      </c>
      <c r="F180" s="410">
        <v>2000</v>
      </c>
      <c r="G180" s="411">
        <v>0</v>
      </c>
      <c r="H180" s="424">
        <v>10</v>
      </c>
      <c r="I180" s="409" t="s">
        <v>296</v>
      </c>
      <c r="J180" s="413" t="s">
        <v>297</v>
      </c>
      <c r="K180" s="414">
        <v>31</v>
      </c>
      <c r="L180" s="424">
        <v>15</v>
      </c>
      <c r="M180" s="424">
        <v>40</v>
      </c>
      <c r="N180" s="424">
        <v>30</v>
      </c>
      <c r="O180" s="424">
        <v>15</v>
      </c>
      <c r="P180" s="409">
        <v>0</v>
      </c>
      <c r="Q180" s="409">
        <v>0</v>
      </c>
      <c r="R180" s="420">
        <v>0</v>
      </c>
      <c r="S180" s="421"/>
      <c r="T180" s="421"/>
      <c r="U180" s="421"/>
      <c r="V180" s="415" t="s">
        <v>326</v>
      </c>
    </row>
    <row r="181" spans="2:22" x14ac:dyDescent="0.25">
      <c r="B181" s="423">
        <v>29200020</v>
      </c>
      <c r="C181" s="423">
        <v>29201</v>
      </c>
      <c r="D181" s="417" t="s">
        <v>294</v>
      </c>
      <c r="E181" s="418">
        <v>2602.9</v>
      </c>
      <c r="F181" s="410">
        <v>2000</v>
      </c>
      <c r="G181" s="411">
        <v>0</v>
      </c>
      <c r="H181" s="424">
        <v>10</v>
      </c>
      <c r="I181" s="409" t="s">
        <v>296</v>
      </c>
      <c r="J181" s="413" t="s">
        <v>297</v>
      </c>
      <c r="K181" s="414">
        <v>31</v>
      </c>
      <c r="L181" s="424">
        <v>15</v>
      </c>
      <c r="M181" s="424">
        <v>40</v>
      </c>
      <c r="N181" s="424">
        <v>30</v>
      </c>
      <c r="O181" s="424">
        <v>15</v>
      </c>
      <c r="P181" s="409">
        <v>0</v>
      </c>
      <c r="Q181" s="409">
        <v>0</v>
      </c>
      <c r="R181" s="420">
        <v>0</v>
      </c>
      <c r="S181" s="421"/>
      <c r="T181" s="421"/>
      <c r="U181" s="421"/>
      <c r="V181" s="415" t="s">
        <v>326</v>
      </c>
    </row>
    <row r="182" spans="2:22" x14ac:dyDescent="0.25">
      <c r="B182" s="423">
        <v>29200022</v>
      </c>
      <c r="C182" s="423">
        <v>29201</v>
      </c>
      <c r="D182" s="417" t="s">
        <v>291</v>
      </c>
      <c r="E182" s="418">
        <v>2602.9</v>
      </c>
      <c r="F182" s="410">
        <v>2000</v>
      </c>
      <c r="G182" s="411">
        <v>0</v>
      </c>
      <c r="H182" s="424">
        <v>10</v>
      </c>
      <c r="I182" s="409" t="s">
        <v>296</v>
      </c>
      <c r="J182" s="413" t="s">
        <v>297</v>
      </c>
      <c r="K182" s="414">
        <v>31</v>
      </c>
      <c r="L182" s="424">
        <v>15</v>
      </c>
      <c r="M182" s="424">
        <v>40</v>
      </c>
      <c r="N182" s="424">
        <v>30</v>
      </c>
      <c r="O182" s="424">
        <v>15</v>
      </c>
      <c r="P182" s="409">
        <v>0</v>
      </c>
      <c r="Q182" s="409">
        <v>0</v>
      </c>
      <c r="R182" s="420">
        <v>0</v>
      </c>
      <c r="S182" s="421"/>
      <c r="T182" s="421"/>
      <c r="U182" s="421"/>
      <c r="V182" s="415" t="s">
        <v>326</v>
      </c>
    </row>
    <row r="183" spans="2:22" x14ac:dyDescent="0.25">
      <c r="B183" s="423">
        <v>29200024</v>
      </c>
      <c r="C183" s="423">
        <v>29201</v>
      </c>
      <c r="D183" s="417" t="s">
        <v>292</v>
      </c>
      <c r="E183" s="418">
        <v>2602.9</v>
      </c>
      <c r="F183" s="410">
        <v>0</v>
      </c>
      <c r="G183" s="411">
        <v>0</v>
      </c>
      <c r="H183" s="424">
        <v>25</v>
      </c>
      <c r="I183" s="409" t="s">
        <v>296</v>
      </c>
      <c r="J183" s="413" t="s">
        <v>297</v>
      </c>
      <c r="K183" s="414">
        <v>31</v>
      </c>
      <c r="L183" s="424">
        <v>15</v>
      </c>
      <c r="M183" s="424">
        <v>40</v>
      </c>
      <c r="N183" s="424">
        <v>30</v>
      </c>
      <c r="O183" s="424">
        <v>15</v>
      </c>
      <c r="P183" s="409">
        <v>0</v>
      </c>
      <c r="Q183" s="409">
        <v>0</v>
      </c>
      <c r="R183" s="420">
        <v>0</v>
      </c>
      <c r="S183" s="421"/>
      <c r="T183" s="421"/>
      <c r="U183" s="421"/>
      <c r="V183" s="415" t="s">
        <v>326</v>
      </c>
    </row>
    <row r="184" spans="2:22" x14ac:dyDescent="0.25">
      <c r="B184" s="423">
        <v>29200032</v>
      </c>
      <c r="C184" s="423">
        <v>29201</v>
      </c>
      <c r="D184" s="417" t="s">
        <v>293</v>
      </c>
      <c r="E184" s="418">
        <v>2602.9</v>
      </c>
      <c r="F184" s="410">
        <v>0</v>
      </c>
      <c r="G184" s="411">
        <v>0</v>
      </c>
      <c r="H184" s="424">
        <v>12</v>
      </c>
      <c r="I184" s="409" t="s">
        <v>296</v>
      </c>
      <c r="J184" s="413" t="s">
        <v>297</v>
      </c>
      <c r="K184" s="414">
        <v>31</v>
      </c>
      <c r="L184" s="424">
        <v>15</v>
      </c>
      <c r="M184" s="424">
        <v>40</v>
      </c>
      <c r="N184" s="424">
        <v>30</v>
      </c>
      <c r="O184" s="424">
        <v>15</v>
      </c>
      <c r="P184" s="409">
        <v>0</v>
      </c>
      <c r="Q184" s="409">
        <v>0</v>
      </c>
      <c r="R184" s="420">
        <v>0</v>
      </c>
      <c r="S184" s="421"/>
      <c r="T184" s="421"/>
      <c r="U184" s="421"/>
      <c r="V184" s="415" t="s">
        <v>326</v>
      </c>
    </row>
    <row r="185" spans="2:22" x14ac:dyDescent="0.25">
      <c r="B185" s="423">
        <v>29200036</v>
      </c>
      <c r="C185" s="423">
        <v>29201</v>
      </c>
      <c r="D185" s="417" t="s">
        <v>332</v>
      </c>
      <c r="E185" s="418">
        <v>23426.100000000002</v>
      </c>
      <c r="F185" s="410">
        <v>10000</v>
      </c>
      <c r="G185" s="411">
        <v>0</v>
      </c>
      <c r="H185" s="424">
        <v>100</v>
      </c>
      <c r="I185" s="409" t="s">
        <v>296</v>
      </c>
      <c r="J185" s="413" t="s">
        <v>297</v>
      </c>
      <c r="K185" s="414">
        <v>31</v>
      </c>
      <c r="L185" s="424">
        <v>15</v>
      </c>
      <c r="M185" s="424">
        <v>40</v>
      </c>
      <c r="N185" s="424">
        <v>30</v>
      </c>
      <c r="O185" s="424">
        <v>15</v>
      </c>
      <c r="P185" s="409">
        <v>0</v>
      </c>
      <c r="Q185" s="409">
        <v>0</v>
      </c>
      <c r="R185" s="420">
        <v>0</v>
      </c>
      <c r="S185" s="421"/>
      <c r="T185" s="421"/>
      <c r="U185" s="421"/>
      <c r="V185" s="415" t="s">
        <v>326</v>
      </c>
    </row>
    <row r="186" spans="2:22" x14ac:dyDescent="0.25">
      <c r="B186" s="423">
        <v>29300001</v>
      </c>
      <c r="C186" s="423">
        <v>29301</v>
      </c>
      <c r="D186" s="417" t="s">
        <v>237</v>
      </c>
      <c r="E186" s="418">
        <v>1239.5999999999999</v>
      </c>
      <c r="F186" s="410">
        <v>1000</v>
      </c>
      <c r="G186" s="411">
        <v>0</v>
      </c>
      <c r="H186" s="424">
        <v>10</v>
      </c>
      <c r="I186" s="409" t="s">
        <v>296</v>
      </c>
      <c r="J186" s="413" t="s">
        <v>297</v>
      </c>
      <c r="K186" s="414">
        <v>31</v>
      </c>
      <c r="L186" s="424">
        <v>15</v>
      </c>
      <c r="M186" s="424">
        <v>40</v>
      </c>
      <c r="N186" s="424">
        <v>30</v>
      </c>
      <c r="O186" s="424">
        <v>15</v>
      </c>
      <c r="P186" s="409">
        <v>0</v>
      </c>
      <c r="Q186" s="409">
        <v>0</v>
      </c>
      <c r="R186" s="420">
        <v>0</v>
      </c>
      <c r="S186" s="421"/>
      <c r="T186" s="421"/>
      <c r="U186" s="421"/>
      <c r="V186" s="415" t="s">
        <v>326</v>
      </c>
    </row>
    <row r="187" spans="2:22" x14ac:dyDescent="0.25">
      <c r="B187" s="423">
        <v>29300003</v>
      </c>
      <c r="C187" s="423">
        <v>29301</v>
      </c>
      <c r="D187" s="417" t="s">
        <v>238</v>
      </c>
      <c r="E187" s="418">
        <v>619.79999999999995</v>
      </c>
      <c r="F187" s="410">
        <v>500</v>
      </c>
      <c r="G187" s="411">
        <v>0</v>
      </c>
      <c r="H187" s="424">
        <v>10</v>
      </c>
      <c r="I187" s="409" t="s">
        <v>296</v>
      </c>
      <c r="J187" s="413" t="s">
        <v>297</v>
      </c>
      <c r="K187" s="414">
        <v>31</v>
      </c>
      <c r="L187" s="424">
        <v>15</v>
      </c>
      <c r="M187" s="424">
        <v>40</v>
      </c>
      <c r="N187" s="424">
        <v>30</v>
      </c>
      <c r="O187" s="424">
        <v>15</v>
      </c>
      <c r="P187" s="409">
        <v>0</v>
      </c>
      <c r="Q187" s="409">
        <v>0</v>
      </c>
      <c r="R187" s="420">
        <v>0</v>
      </c>
      <c r="S187" s="421"/>
      <c r="T187" s="421"/>
      <c r="U187" s="421"/>
      <c r="V187" s="415" t="s">
        <v>326</v>
      </c>
    </row>
    <row r="188" spans="2:22" x14ac:dyDescent="0.25">
      <c r="B188" s="423">
        <v>29300004</v>
      </c>
      <c r="C188" s="423">
        <v>29301</v>
      </c>
      <c r="D188" s="417" t="s">
        <v>468</v>
      </c>
      <c r="E188" s="418">
        <v>619.79999999999995</v>
      </c>
      <c r="F188" s="410">
        <v>500</v>
      </c>
      <c r="G188" s="411">
        <v>0</v>
      </c>
      <c r="H188" s="424">
        <v>10</v>
      </c>
      <c r="I188" s="409" t="s">
        <v>296</v>
      </c>
      <c r="J188" s="413" t="s">
        <v>297</v>
      </c>
      <c r="K188" s="414">
        <v>31</v>
      </c>
      <c r="L188" s="424">
        <v>15</v>
      </c>
      <c r="M188" s="424">
        <v>40</v>
      </c>
      <c r="N188" s="424">
        <v>30</v>
      </c>
      <c r="O188" s="424">
        <v>15</v>
      </c>
      <c r="P188" s="409">
        <v>0</v>
      </c>
      <c r="Q188" s="409">
        <v>0</v>
      </c>
      <c r="R188" s="420">
        <v>0</v>
      </c>
      <c r="S188" s="421"/>
      <c r="T188" s="421"/>
      <c r="U188" s="421"/>
      <c r="V188" s="415" t="s">
        <v>326</v>
      </c>
    </row>
    <row r="189" spans="2:22" x14ac:dyDescent="0.25">
      <c r="B189" s="423">
        <v>29300007</v>
      </c>
      <c r="C189" s="423">
        <v>29301</v>
      </c>
      <c r="D189" s="417" t="s">
        <v>240</v>
      </c>
      <c r="E189" s="418">
        <v>619.79999999999995</v>
      </c>
      <c r="F189" s="410">
        <v>500</v>
      </c>
      <c r="G189" s="411">
        <v>0</v>
      </c>
      <c r="H189" s="424">
        <v>10</v>
      </c>
      <c r="I189" s="409" t="s">
        <v>296</v>
      </c>
      <c r="J189" s="413" t="s">
        <v>297</v>
      </c>
      <c r="K189" s="414">
        <v>31</v>
      </c>
      <c r="L189" s="424">
        <v>15</v>
      </c>
      <c r="M189" s="424">
        <v>40</v>
      </c>
      <c r="N189" s="424">
        <v>30</v>
      </c>
      <c r="O189" s="424">
        <v>15</v>
      </c>
      <c r="P189" s="409">
        <v>0</v>
      </c>
      <c r="Q189" s="409">
        <v>0</v>
      </c>
      <c r="R189" s="420">
        <v>0</v>
      </c>
      <c r="S189" s="421"/>
      <c r="T189" s="421"/>
      <c r="U189" s="421"/>
      <c r="V189" s="415" t="s">
        <v>326</v>
      </c>
    </row>
    <row r="190" spans="2:22" x14ac:dyDescent="0.25">
      <c r="B190" s="423">
        <v>29300012</v>
      </c>
      <c r="C190" s="423">
        <v>29301</v>
      </c>
      <c r="D190" s="417" t="s">
        <v>245</v>
      </c>
      <c r="E190" s="418">
        <v>619.79999999999995</v>
      </c>
      <c r="F190" s="410">
        <v>500</v>
      </c>
      <c r="G190" s="411">
        <v>0</v>
      </c>
      <c r="H190" s="424">
        <v>1000</v>
      </c>
      <c r="I190" s="409" t="s">
        <v>296</v>
      </c>
      <c r="J190" s="413" t="s">
        <v>297</v>
      </c>
      <c r="K190" s="414">
        <v>31</v>
      </c>
      <c r="L190" s="424">
        <v>15</v>
      </c>
      <c r="M190" s="424">
        <v>40</v>
      </c>
      <c r="N190" s="424">
        <v>30</v>
      </c>
      <c r="O190" s="424">
        <v>15</v>
      </c>
      <c r="P190" s="409">
        <v>0</v>
      </c>
      <c r="Q190" s="409">
        <v>0</v>
      </c>
      <c r="R190" s="420">
        <v>0</v>
      </c>
      <c r="S190" s="421"/>
      <c r="T190" s="421"/>
      <c r="U190" s="421"/>
      <c r="V190" s="415" t="s">
        <v>326</v>
      </c>
    </row>
    <row r="191" spans="2:22" x14ac:dyDescent="0.25">
      <c r="B191" s="423">
        <v>29300013</v>
      </c>
      <c r="C191" s="423">
        <v>29301</v>
      </c>
      <c r="D191" s="417" t="s">
        <v>241</v>
      </c>
      <c r="E191" s="418">
        <v>14461.999999999998</v>
      </c>
      <c r="F191" s="410">
        <v>10000</v>
      </c>
      <c r="G191" s="411">
        <v>0</v>
      </c>
      <c r="H191" s="424">
        <v>100</v>
      </c>
      <c r="I191" s="409" t="s">
        <v>296</v>
      </c>
      <c r="J191" s="413" t="s">
        <v>297</v>
      </c>
      <c r="K191" s="414">
        <v>31</v>
      </c>
      <c r="L191" s="424">
        <v>15</v>
      </c>
      <c r="M191" s="424">
        <v>40</v>
      </c>
      <c r="N191" s="424">
        <v>30</v>
      </c>
      <c r="O191" s="424">
        <v>15</v>
      </c>
      <c r="P191" s="409">
        <v>0</v>
      </c>
      <c r="Q191" s="409">
        <v>0</v>
      </c>
      <c r="R191" s="420">
        <v>0</v>
      </c>
      <c r="S191" s="421"/>
      <c r="T191" s="421"/>
      <c r="U191" s="421"/>
      <c r="V191" s="415" t="s">
        <v>326</v>
      </c>
    </row>
    <row r="192" spans="2:22" x14ac:dyDescent="0.25">
      <c r="B192" s="423">
        <v>29300014</v>
      </c>
      <c r="C192" s="423">
        <v>29301</v>
      </c>
      <c r="D192" s="417" t="s">
        <v>246</v>
      </c>
      <c r="E192" s="418">
        <v>619.79999999999995</v>
      </c>
      <c r="F192" s="410">
        <v>500</v>
      </c>
      <c r="G192" s="411">
        <v>0</v>
      </c>
      <c r="H192" s="424">
        <v>15</v>
      </c>
      <c r="I192" s="409" t="s">
        <v>296</v>
      </c>
      <c r="J192" s="413" t="s">
        <v>297</v>
      </c>
      <c r="K192" s="414">
        <v>31</v>
      </c>
      <c r="L192" s="424">
        <v>15</v>
      </c>
      <c r="M192" s="424">
        <v>40</v>
      </c>
      <c r="N192" s="424">
        <v>30</v>
      </c>
      <c r="O192" s="424">
        <v>15</v>
      </c>
      <c r="P192" s="409">
        <v>0</v>
      </c>
      <c r="Q192" s="409">
        <v>0</v>
      </c>
      <c r="R192" s="420">
        <v>0</v>
      </c>
      <c r="S192" s="421"/>
      <c r="T192" s="421"/>
      <c r="U192" s="421"/>
      <c r="V192" s="415" t="s">
        <v>326</v>
      </c>
    </row>
    <row r="193" spans="2:22" x14ac:dyDescent="0.25">
      <c r="B193" s="423">
        <v>29300015</v>
      </c>
      <c r="C193" s="423">
        <v>29301</v>
      </c>
      <c r="D193" s="417" t="s">
        <v>242</v>
      </c>
      <c r="E193" s="418">
        <v>619.79999999999995</v>
      </c>
      <c r="F193" s="410">
        <v>500</v>
      </c>
      <c r="G193" s="411">
        <v>0</v>
      </c>
      <c r="H193" s="424">
        <v>15</v>
      </c>
      <c r="I193" s="409" t="s">
        <v>296</v>
      </c>
      <c r="J193" s="413" t="s">
        <v>297</v>
      </c>
      <c r="K193" s="414">
        <v>31</v>
      </c>
      <c r="L193" s="424">
        <v>15</v>
      </c>
      <c r="M193" s="424">
        <v>40</v>
      </c>
      <c r="N193" s="424">
        <v>30</v>
      </c>
      <c r="O193" s="424">
        <v>15</v>
      </c>
      <c r="P193" s="409">
        <v>0</v>
      </c>
      <c r="Q193" s="409">
        <v>0</v>
      </c>
      <c r="R193" s="420">
        <v>0</v>
      </c>
      <c r="S193" s="421"/>
      <c r="T193" s="421"/>
      <c r="U193" s="421"/>
      <c r="V193" s="415" t="s">
        <v>326</v>
      </c>
    </row>
    <row r="194" spans="2:22" x14ac:dyDescent="0.25">
      <c r="B194" s="423">
        <v>29300016</v>
      </c>
      <c r="C194" s="423">
        <v>29301</v>
      </c>
      <c r="D194" s="417" t="s">
        <v>243</v>
      </c>
      <c r="E194" s="418">
        <v>619.79999999999995</v>
      </c>
      <c r="F194" s="410">
        <v>500</v>
      </c>
      <c r="G194" s="411">
        <v>0</v>
      </c>
      <c r="H194" s="424">
        <v>25</v>
      </c>
      <c r="I194" s="409" t="s">
        <v>296</v>
      </c>
      <c r="J194" s="413" t="s">
        <v>297</v>
      </c>
      <c r="K194" s="414">
        <v>31</v>
      </c>
      <c r="L194" s="424">
        <v>15</v>
      </c>
      <c r="M194" s="424">
        <v>40</v>
      </c>
      <c r="N194" s="424">
        <v>30</v>
      </c>
      <c r="O194" s="424">
        <v>15</v>
      </c>
      <c r="P194" s="409">
        <v>0</v>
      </c>
      <c r="Q194" s="409">
        <v>0</v>
      </c>
      <c r="R194" s="420">
        <v>0</v>
      </c>
      <c r="S194" s="421"/>
      <c r="T194" s="421"/>
      <c r="U194" s="421"/>
      <c r="V194" s="415" t="s">
        <v>326</v>
      </c>
    </row>
    <row r="195" spans="2:22" x14ac:dyDescent="0.25">
      <c r="B195" s="423">
        <v>29300017</v>
      </c>
      <c r="C195" s="423">
        <v>29301</v>
      </c>
      <c r="D195" s="417" t="s">
        <v>244</v>
      </c>
      <c r="E195" s="418">
        <v>619.79999999999995</v>
      </c>
      <c r="F195" s="410">
        <v>500</v>
      </c>
      <c r="G195" s="411">
        <v>0</v>
      </c>
      <c r="H195" s="424">
        <v>25</v>
      </c>
      <c r="I195" s="409" t="s">
        <v>296</v>
      </c>
      <c r="J195" s="413" t="s">
        <v>297</v>
      </c>
      <c r="K195" s="414">
        <v>31</v>
      </c>
      <c r="L195" s="424">
        <v>15</v>
      </c>
      <c r="M195" s="424">
        <v>40</v>
      </c>
      <c r="N195" s="424">
        <v>30</v>
      </c>
      <c r="O195" s="424">
        <v>15</v>
      </c>
      <c r="P195" s="409">
        <v>0</v>
      </c>
      <c r="Q195" s="409">
        <v>0</v>
      </c>
      <c r="R195" s="420">
        <v>0</v>
      </c>
      <c r="S195" s="421"/>
      <c r="T195" s="421"/>
      <c r="U195" s="421"/>
      <c r="V195" s="415" t="s">
        <v>326</v>
      </c>
    </row>
    <row r="196" spans="2:22" ht="28.5" x14ac:dyDescent="0.25">
      <c r="B196" s="423">
        <v>29400004</v>
      </c>
      <c r="C196" s="423">
        <v>29401</v>
      </c>
      <c r="D196" s="417" t="s">
        <v>247</v>
      </c>
      <c r="E196" s="418">
        <v>1200</v>
      </c>
      <c r="F196" s="410">
        <v>0</v>
      </c>
      <c r="G196" s="411">
        <v>0</v>
      </c>
      <c r="H196" s="424">
        <v>4</v>
      </c>
      <c r="I196" s="409" t="s">
        <v>296</v>
      </c>
      <c r="J196" s="413" t="s">
        <v>297</v>
      </c>
      <c r="K196" s="414">
        <v>31</v>
      </c>
      <c r="L196" s="412">
        <v>0</v>
      </c>
      <c r="M196" s="424">
        <v>50</v>
      </c>
      <c r="N196" s="424">
        <v>40</v>
      </c>
      <c r="O196" s="424">
        <v>10</v>
      </c>
      <c r="P196" s="409">
        <v>0</v>
      </c>
      <c r="Q196" s="409">
        <v>0</v>
      </c>
      <c r="R196" s="420">
        <v>0</v>
      </c>
      <c r="S196" s="421"/>
      <c r="T196" s="421"/>
      <c r="U196" s="421"/>
      <c r="V196" s="415" t="s">
        <v>326</v>
      </c>
    </row>
    <row r="197" spans="2:22" x14ac:dyDescent="0.25">
      <c r="B197" s="423">
        <v>29400006</v>
      </c>
      <c r="C197" s="423">
        <v>29401</v>
      </c>
      <c r="D197" s="417" t="s">
        <v>248</v>
      </c>
      <c r="E197" s="418">
        <v>1499</v>
      </c>
      <c r="F197" s="410">
        <v>1000</v>
      </c>
      <c r="G197" s="411">
        <v>0</v>
      </c>
      <c r="H197" s="424">
        <v>3</v>
      </c>
      <c r="I197" s="409" t="s">
        <v>296</v>
      </c>
      <c r="J197" s="413" t="s">
        <v>297</v>
      </c>
      <c r="K197" s="414">
        <v>31</v>
      </c>
      <c r="L197" s="412">
        <v>0</v>
      </c>
      <c r="M197" s="424">
        <v>50</v>
      </c>
      <c r="N197" s="424">
        <v>40</v>
      </c>
      <c r="O197" s="424">
        <v>10</v>
      </c>
      <c r="P197" s="409">
        <v>0</v>
      </c>
      <c r="Q197" s="409">
        <v>0</v>
      </c>
      <c r="R197" s="420">
        <v>0</v>
      </c>
      <c r="S197" s="421"/>
      <c r="T197" s="421"/>
      <c r="U197" s="421"/>
      <c r="V197" s="415" t="s">
        <v>326</v>
      </c>
    </row>
    <row r="198" spans="2:22" x14ac:dyDescent="0.25">
      <c r="B198" s="423">
        <v>29400012</v>
      </c>
      <c r="C198" s="423">
        <v>29401</v>
      </c>
      <c r="D198" s="417" t="s">
        <v>249</v>
      </c>
      <c r="E198" s="418">
        <v>5000</v>
      </c>
      <c r="F198" s="410">
        <v>5000</v>
      </c>
      <c r="G198" s="411">
        <v>0</v>
      </c>
      <c r="H198" s="424">
        <v>9</v>
      </c>
      <c r="I198" s="409" t="s">
        <v>296</v>
      </c>
      <c r="J198" s="413" t="s">
        <v>297</v>
      </c>
      <c r="K198" s="414">
        <v>31</v>
      </c>
      <c r="L198" s="412">
        <v>0</v>
      </c>
      <c r="M198" s="424">
        <v>50</v>
      </c>
      <c r="N198" s="424">
        <v>40</v>
      </c>
      <c r="O198" s="424">
        <v>10</v>
      </c>
      <c r="P198" s="409">
        <v>0</v>
      </c>
      <c r="Q198" s="409">
        <v>0</v>
      </c>
      <c r="R198" s="420">
        <v>0</v>
      </c>
      <c r="S198" s="421"/>
      <c r="T198" s="421"/>
      <c r="U198" s="421"/>
      <c r="V198" s="415" t="s">
        <v>326</v>
      </c>
    </row>
    <row r="199" spans="2:22" x14ac:dyDescent="0.25">
      <c r="B199" s="423">
        <v>29400025</v>
      </c>
      <c r="C199" s="423">
        <v>29401</v>
      </c>
      <c r="D199" s="417" t="s">
        <v>250</v>
      </c>
      <c r="E199" s="418">
        <v>1200</v>
      </c>
      <c r="F199" s="410">
        <v>1000</v>
      </c>
      <c r="G199" s="411">
        <v>0</v>
      </c>
      <c r="H199" s="424">
        <v>3</v>
      </c>
      <c r="I199" s="409" t="s">
        <v>296</v>
      </c>
      <c r="J199" s="413" t="s">
        <v>297</v>
      </c>
      <c r="K199" s="414">
        <v>31</v>
      </c>
      <c r="L199" s="412">
        <v>0</v>
      </c>
      <c r="M199" s="424">
        <v>50</v>
      </c>
      <c r="N199" s="424">
        <v>40</v>
      </c>
      <c r="O199" s="424">
        <v>10</v>
      </c>
      <c r="P199" s="409">
        <v>0</v>
      </c>
      <c r="Q199" s="409">
        <v>0</v>
      </c>
      <c r="R199" s="420">
        <v>0</v>
      </c>
      <c r="S199" s="421"/>
      <c r="T199" s="421"/>
      <c r="U199" s="421"/>
      <c r="V199" s="415" t="s">
        <v>326</v>
      </c>
    </row>
    <row r="200" spans="2:22" x14ac:dyDescent="0.25">
      <c r="B200" s="423">
        <v>29400027</v>
      </c>
      <c r="C200" s="423">
        <v>29401</v>
      </c>
      <c r="D200" s="417" t="s">
        <v>251</v>
      </c>
      <c r="E200" s="418">
        <v>2000</v>
      </c>
      <c r="F200" s="410">
        <v>1000</v>
      </c>
      <c r="G200" s="411">
        <v>0</v>
      </c>
      <c r="H200" s="424">
        <v>6</v>
      </c>
      <c r="I200" s="409" t="s">
        <v>296</v>
      </c>
      <c r="J200" s="413" t="s">
        <v>297</v>
      </c>
      <c r="K200" s="414">
        <v>31</v>
      </c>
      <c r="L200" s="412">
        <v>0</v>
      </c>
      <c r="M200" s="424">
        <v>50</v>
      </c>
      <c r="N200" s="424">
        <v>40</v>
      </c>
      <c r="O200" s="424">
        <v>10</v>
      </c>
      <c r="P200" s="409">
        <v>0</v>
      </c>
      <c r="Q200" s="409">
        <v>0</v>
      </c>
      <c r="R200" s="420">
        <v>0</v>
      </c>
      <c r="S200" s="421"/>
      <c r="T200" s="421"/>
      <c r="U200" s="421"/>
      <c r="V200" s="415" t="s">
        <v>326</v>
      </c>
    </row>
    <row r="201" spans="2:22" x14ac:dyDescent="0.25">
      <c r="B201" s="423">
        <v>29400031</v>
      </c>
      <c r="C201" s="423">
        <v>29401</v>
      </c>
      <c r="D201" s="417" t="s">
        <v>252</v>
      </c>
      <c r="E201" s="418">
        <v>11000</v>
      </c>
      <c r="F201" s="410">
        <v>10000</v>
      </c>
      <c r="G201" s="411">
        <v>0</v>
      </c>
      <c r="H201" s="424">
        <v>15</v>
      </c>
      <c r="I201" s="409" t="s">
        <v>296</v>
      </c>
      <c r="J201" s="413" t="s">
        <v>297</v>
      </c>
      <c r="K201" s="414">
        <v>31</v>
      </c>
      <c r="L201" s="412">
        <v>0</v>
      </c>
      <c r="M201" s="424">
        <v>50</v>
      </c>
      <c r="N201" s="424">
        <v>40</v>
      </c>
      <c r="O201" s="424">
        <v>10</v>
      </c>
      <c r="P201" s="409">
        <v>0</v>
      </c>
      <c r="Q201" s="409">
        <v>0</v>
      </c>
      <c r="R201" s="420">
        <v>0</v>
      </c>
      <c r="S201" s="421"/>
      <c r="T201" s="421"/>
      <c r="U201" s="421"/>
      <c r="V201" s="415" t="s">
        <v>326</v>
      </c>
    </row>
    <row r="202" spans="2:22" x14ac:dyDescent="0.25">
      <c r="B202" s="423">
        <v>29400040</v>
      </c>
      <c r="C202" s="423">
        <v>29401</v>
      </c>
      <c r="D202" s="417" t="s">
        <v>253</v>
      </c>
      <c r="E202" s="418">
        <v>4921</v>
      </c>
      <c r="F202" s="410">
        <v>1000</v>
      </c>
      <c r="G202" s="411">
        <v>0</v>
      </c>
      <c r="H202" s="424">
        <v>3</v>
      </c>
      <c r="I202" s="409" t="s">
        <v>296</v>
      </c>
      <c r="J202" s="413" t="s">
        <v>297</v>
      </c>
      <c r="K202" s="414">
        <v>31</v>
      </c>
      <c r="L202" s="412">
        <v>0</v>
      </c>
      <c r="M202" s="424">
        <v>50</v>
      </c>
      <c r="N202" s="424">
        <v>40</v>
      </c>
      <c r="O202" s="424">
        <v>10</v>
      </c>
      <c r="P202" s="409">
        <v>0</v>
      </c>
      <c r="Q202" s="409">
        <v>0</v>
      </c>
      <c r="R202" s="420">
        <v>0</v>
      </c>
      <c r="S202" s="421"/>
      <c r="T202" s="421"/>
      <c r="U202" s="421"/>
      <c r="V202" s="415" t="s">
        <v>326</v>
      </c>
    </row>
    <row r="203" spans="2:22" x14ac:dyDescent="0.25">
      <c r="B203" s="423">
        <v>29400046</v>
      </c>
      <c r="C203" s="423">
        <v>29401</v>
      </c>
      <c r="D203" s="417" t="s">
        <v>254</v>
      </c>
      <c r="E203" s="418">
        <v>1000</v>
      </c>
      <c r="F203" s="410">
        <v>1000</v>
      </c>
      <c r="G203" s="411">
        <v>0</v>
      </c>
      <c r="H203" s="424">
        <v>9</v>
      </c>
      <c r="I203" s="409" t="s">
        <v>296</v>
      </c>
      <c r="J203" s="413" t="s">
        <v>297</v>
      </c>
      <c r="K203" s="414">
        <v>31</v>
      </c>
      <c r="L203" s="412">
        <v>0</v>
      </c>
      <c r="M203" s="424">
        <v>50</v>
      </c>
      <c r="N203" s="424">
        <v>40</v>
      </c>
      <c r="O203" s="424">
        <v>10</v>
      </c>
      <c r="P203" s="409">
        <v>0</v>
      </c>
      <c r="Q203" s="409">
        <v>0</v>
      </c>
      <c r="R203" s="420">
        <v>0</v>
      </c>
      <c r="S203" s="421"/>
      <c r="T203" s="421"/>
      <c r="U203" s="421"/>
      <c r="V203" s="415" t="s">
        <v>326</v>
      </c>
    </row>
    <row r="204" spans="2:22" x14ac:dyDescent="0.25">
      <c r="B204" s="423">
        <v>29400049</v>
      </c>
      <c r="C204" s="423">
        <v>29401</v>
      </c>
      <c r="D204" s="417" t="s">
        <v>255</v>
      </c>
      <c r="E204" s="418">
        <v>6287</v>
      </c>
      <c r="F204" s="410">
        <v>1000</v>
      </c>
      <c r="G204" s="411">
        <v>0</v>
      </c>
      <c r="H204" s="424">
        <v>7</v>
      </c>
      <c r="I204" s="409" t="s">
        <v>296</v>
      </c>
      <c r="J204" s="413" t="s">
        <v>297</v>
      </c>
      <c r="K204" s="414">
        <v>31</v>
      </c>
      <c r="L204" s="412">
        <v>0</v>
      </c>
      <c r="M204" s="424">
        <v>50</v>
      </c>
      <c r="N204" s="424">
        <v>40</v>
      </c>
      <c r="O204" s="424">
        <v>10</v>
      </c>
      <c r="P204" s="409">
        <v>0</v>
      </c>
      <c r="Q204" s="409">
        <v>0</v>
      </c>
      <c r="R204" s="420">
        <v>0</v>
      </c>
      <c r="S204" s="421"/>
      <c r="T204" s="421"/>
      <c r="U204" s="421"/>
      <c r="V204" s="415" t="s">
        <v>326</v>
      </c>
    </row>
    <row r="205" spans="2:22" s="83" customFormat="1" ht="15" x14ac:dyDescent="0.25">
      <c r="B205" s="423">
        <v>29400051</v>
      </c>
      <c r="C205" s="423">
        <v>29401</v>
      </c>
      <c r="D205" s="417" t="s">
        <v>256</v>
      </c>
      <c r="E205" s="418">
        <v>1000</v>
      </c>
      <c r="F205" s="410">
        <v>1000</v>
      </c>
      <c r="G205" s="411">
        <v>0</v>
      </c>
      <c r="H205" s="424">
        <v>15</v>
      </c>
      <c r="I205" s="409" t="s">
        <v>296</v>
      </c>
      <c r="J205" s="413" t="s">
        <v>297</v>
      </c>
      <c r="K205" s="414">
        <v>31</v>
      </c>
      <c r="L205" s="412">
        <v>0</v>
      </c>
      <c r="M205" s="424">
        <v>50</v>
      </c>
      <c r="N205" s="424">
        <v>40</v>
      </c>
      <c r="O205" s="424">
        <v>10</v>
      </c>
      <c r="P205" s="409">
        <v>0</v>
      </c>
      <c r="Q205" s="409">
        <v>0</v>
      </c>
      <c r="R205" s="420">
        <v>0</v>
      </c>
      <c r="S205" s="421"/>
      <c r="T205" s="421"/>
      <c r="U205" s="421"/>
      <c r="V205" s="415" t="s">
        <v>326</v>
      </c>
    </row>
    <row r="206" spans="2:22" x14ac:dyDescent="0.25">
      <c r="B206" s="423">
        <v>29400057</v>
      </c>
      <c r="C206" s="423">
        <v>29401</v>
      </c>
      <c r="D206" s="417" t="s">
        <v>257</v>
      </c>
      <c r="E206" s="418">
        <v>20000</v>
      </c>
      <c r="F206" s="410">
        <v>3000</v>
      </c>
      <c r="G206" s="411">
        <v>0</v>
      </c>
      <c r="H206" s="424">
        <v>2</v>
      </c>
      <c r="I206" s="409" t="s">
        <v>296</v>
      </c>
      <c r="J206" s="413" t="s">
        <v>297</v>
      </c>
      <c r="K206" s="414">
        <v>31</v>
      </c>
      <c r="L206" s="412">
        <v>0</v>
      </c>
      <c r="M206" s="424">
        <v>50</v>
      </c>
      <c r="N206" s="424">
        <v>40</v>
      </c>
      <c r="O206" s="424">
        <v>10</v>
      </c>
      <c r="P206" s="409">
        <v>0</v>
      </c>
      <c r="Q206" s="409">
        <v>0</v>
      </c>
      <c r="R206" s="420">
        <v>0</v>
      </c>
      <c r="S206" s="421"/>
      <c r="T206" s="421"/>
      <c r="U206" s="421"/>
      <c r="V206" s="415" t="s">
        <v>326</v>
      </c>
    </row>
    <row r="207" spans="2:22" ht="28.5" x14ac:dyDescent="0.25">
      <c r="B207" s="423">
        <v>29500008</v>
      </c>
      <c r="C207" s="423">
        <v>29501</v>
      </c>
      <c r="D207" s="417" t="s">
        <v>157</v>
      </c>
      <c r="E207" s="418">
        <v>633088.79999999993</v>
      </c>
      <c r="F207" s="410">
        <v>100000</v>
      </c>
      <c r="G207" s="411">
        <v>0</v>
      </c>
      <c r="H207" s="412">
        <v>36</v>
      </c>
      <c r="I207" s="426" t="s">
        <v>296</v>
      </c>
      <c r="J207" s="413" t="s">
        <v>297</v>
      </c>
      <c r="K207" s="414">
        <v>31</v>
      </c>
      <c r="L207" s="412">
        <v>10</v>
      </c>
      <c r="M207" s="412">
        <v>35</v>
      </c>
      <c r="N207" s="412">
        <v>35</v>
      </c>
      <c r="O207" s="412">
        <v>20</v>
      </c>
      <c r="P207" s="409">
        <v>0</v>
      </c>
      <c r="Q207" s="409">
        <v>0</v>
      </c>
      <c r="R207" s="420">
        <v>0</v>
      </c>
      <c r="S207" s="421"/>
      <c r="T207" s="421"/>
      <c r="U207" s="421"/>
      <c r="V207" s="415" t="s">
        <v>326</v>
      </c>
    </row>
    <row r="208" spans="2:22" ht="28.5" x14ac:dyDescent="0.25">
      <c r="B208" s="423">
        <v>29500009</v>
      </c>
      <c r="C208" s="423">
        <v>29501</v>
      </c>
      <c r="D208" s="417" t="s">
        <v>158</v>
      </c>
      <c r="E208" s="418">
        <v>422059.2</v>
      </c>
      <c r="F208" s="410">
        <v>80000</v>
      </c>
      <c r="G208" s="411">
        <v>0</v>
      </c>
      <c r="H208" s="412">
        <v>36</v>
      </c>
      <c r="I208" s="426" t="s">
        <v>296</v>
      </c>
      <c r="J208" s="413" t="s">
        <v>297</v>
      </c>
      <c r="K208" s="414">
        <v>31</v>
      </c>
      <c r="L208" s="412">
        <v>10</v>
      </c>
      <c r="M208" s="412">
        <v>35</v>
      </c>
      <c r="N208" s="412">
        <v>35</v>
      </c>
      <c r="O208" s="412">
        <v>20</v>
      </c>
      <c r="P208" s="409">
        <v>0</v>
      </c>
      <c r="Q208" s="409">
        <v>0</v>
      </c>
      <c r="R208" s="420">
        <v>0</v>
      </c>
      <c r="S208" s="421"/>
      <c r="T208" s="421"/>
      <c r="U208" s="421"/>
      <c r="V208" s="415" t="s">
        <v>326</v>
      </c>
    </row>
    <row r="209" spans="2:22" x14ac:dyDescent="0.25">
      <c r="B209" s="423">
        <v>29600132</v>
      </c>
      <c r="C209" s="423">
        <v>29601</v>
      </c>
      <c r="D209" s="417" t="s">
        <v>258</v>
      </c>
      <c r="E209" s="418">
        <v>23894.7</v>
      </c>
      <c r="F209" s="410">
        <v>20000</v>
      </c>
      <c r="G209" s="411">
        <v>0</v>
      </c>
      <c r="H209" s="424">
        <v>12</v>
      </c>
      <c r="I209" s="409" t="s">
        <v>296</v>
      </c>
      <c r="J209" s="413" t="s">
        <v>297</v>
      </c>
      <c r="K209" s="414">
        <v>31</v>
      </c>
      <c r="L209" s="424">
        <v>15</v>
      </c>
      <c r="M209" s="424">
        <v>30</v>
      </c>
      <c r="N209" s="424">
        <v>40</v>
      </c>
      <c r="O209" s="424">
        <v>15</v>
      </c>
      <c r="P209" s="409">
        <v>0</v>
      </c>
      <c r="Q209" s="409">
        <v>0</v>
      </c>
      <c r="R209" s="420">
        <v>0</v>
      </c>
      <c r="S209" s="421"/>
      <c r="T209" s="421"/>
      <c r="U209" s="421"/>
      <c r="V209" s="415" t="s">
        <v>326</v>
      </c>
    </row>
    <row r="210" spans="2:22" x14ac:dyDescent="0.25">
      <c r="B210" s="423">
        <v>29600135</v>
      </c>
      <c r="C210" s="423">
        <v>29601</v>
      </c>
      <c r="D210" s="417" t="s">
        <v>259</v>
      </c>
      <c r="E210" s="418">
        <v>55754.299999999996</v>
      </c>
      <c r="F210" s="410">
        <v>40000</v>
      </c>
      <c r="G210" s="411">
        <v>0</v>
      </c>
      <c r="H210" s="424">
        <v>24</v>
      </c>
      <c r="I210" s="409" t="s">
        <v>296</v>
      </c>
      <c r="J210" s="413" t="s">
        <v>297</v>
      </c>
      <c r="K210" s="414">
        <v>31</v>
      </c>
      <c r="L210" s="424">
        <v>15</v>
      </c>
      <c r="M210" s="424">
        <v>30</v>
      </c>
      <c r="N210" s="424">
        <v>40</v>
      </c>
      <c r="O210" s="424">
        <v>15</v>
      </c>
      <c r="P210" s="409">
        <v>0</v>
      </c>
      <c r="Q210" s="409">
        <v>0</v>
      </c>
      <c r="R210" s="420">
        <v>0</v>
      </c>
      <c r="S210" s="421"/>
      <c r="T210" s="421"/>
      <c r="U210" s="421"/>
      <c r="V210" s="415" t="s">
        <v>326</v>
      </c>
    </row>
    <row r="211" spans="2:22" x14ac:dyDescent="0.25">
      <c r="B211" s="423">
        <v>29800008</v>
      </c>
      <c r="C211" s="423">
        <v>29801</v>
      </c>
      <c r="D211" s="417" t="s">
        <v>260</v>
      </c>
      <c r="E211" s="418">
        <v>8014.7999999999993</v>
      </c>
      <c r="F211" s="410">
        <v>0</v>
      </c>
      <c r="G211" s="411">
        <v>0</v>
      </c>
      <c r="H211" s="424">
        <v>15</v>
      </c>
      <c r="I211" s="409" t="s">
        <v>296</v>
      </c>
      <c r="J211" s="413" t="s">
        <v>297</v>
      </c>
      <c r="K211" s="414">
        <v>31</v>
      </c>
      <c r="L211" s="424">
        <v>15</v>
      </c>
      <c r="M211" s="424">
        <v>30</v>
      </c>
      <c r="N211" s="424">
        <v>40</v>
      </c>
      <c r="O211" s="424">
        <v>15</v>
      </c>
      <c r="P211" s="409">
        <v>0</v>
      </c>
      <c r="Q211" s="409">
        <v>0</v>
      </c>
      <c r="R211" s="420">
        <v>0</v>
      </c>
      <c r="S211" s="421"/>
      <c r="T211" s="421"/>
      <c r="U211" s="421"/>
      <c r="V211" s="415" t="s">
        <v>326</v>
      </c>
    </row>
    <row r="212" spans="2:22" x14ac:dyDescent="0.25">
      <c r="B212" s="423">
        <v>29800012</v>
      </c>
      <c r="C212" s="423">
        <v>29801</v>
      </c>
      <c r="D212" s="417" t="s">
        <v>256</v>
      </c>
      <c r="E212" s="418">
        <v>8014.7999999999993</v>
      </c>
      <c r="F212" s="410">
        <v>7000</v>
      </c>
      <c r="G212" s="411">
        <v>0</v>
      </c>
      <c r="H212" s="424">
        <v>15</v>
      </c>
      <c r="I212" s="409" t="s">
        <v>296</v>
      </c>
      <c r="J212" s="413" t="s">
        <v>297</v>
      </c>
      <c r="K212" s="414">
        <v>31</v>
      </c>
      <c r="L212" s="424">
        <v>15</v>
      </c>
      <c r="M212" s="424">
        <v>30</v>
      </c>
      <c r="N212" s="424">
        <v>40</v>
      </c>
      <c r="O212" s="424">
        <v>15</v>
      </c>
      <c r="P212" s="409">
        <v>0</v>
      </c>
      <c r="Q212" s="409">
        <v>0</v>
      </c>
      <c r="R212" s="420">
        <v>0</v>
      </c>
      <c r="S212" s="421"/>
      <c r="T212" s="421"/>
      <c r="U212" s="421"/>
      <c r="V212" s="415" t="s">
        <v>326</v>
      </c>
    </row>
    <row r="213" spans="2:22" x14ac:dyDescent="0.25">
      <c r="B213" s="423">
        <v>29800016</v>
      </c>
      <c r="C213" s="423">
        <v>29801</v>
      </c>
      <c r="D213" s="417" t="s">
        <v>263</v>
      </c>
      <c r="E213" s="418">
        <v>8014.7999999999993</v>
      </c>
      <c r="F213" s="410">
        <v>7000</v>
      </c>
      <c r="G213" s="411">
        <v>0</v>
      </c>
      <c r="H213" s="424">
        <v>15</v>
      </c>
      <c r="I213" s="409" t="s">
        <v>296</v>
      </c>
      <c r="J213" s="413" t="s">
        <v>297</v>
      </c>
      <c r="K213" s="414">
        <v>31</v>
      </c>
      <c r="L213" s="424">
        <v>15</v>
      </c>
      <c r="M213" s="424">
        <v>30</v>
      </c>
      <c r="N213" s="424">
        <v>40</v>
      </c>
      <c r="O213" s="424">
        <v>15</v>
      </c>
      <c r="P213" s="409">
        <v>0</v>
      </c>
      <c r="Q213" s="409">
        <v>0</v>
      </c>
      <c r="R213" s="420">
        <v>0</v>
      </c>
      <c r="S213" s="421"/>
      <c r="T213" s="421"/>
      <c r="U213" s="421"/>
      <c r="V213" s="415" t="s">
        <v>326</v>
      </c>
    </row>
    <row r="214" spans="2:22" x14ac:dyDescent="0.25">
      <c r="B214" s="423">
        <v>29800028</v>
      </c>
      <c r="C214" s="423">
        <v>29801</v>
      </c>
      <c r="D214" s="417" t="s">
        <v>261</v>
      </c>
      <c r="E214" s="418">
        <v>5343.2000000000007</v>
      </c>
      <c r="F214" s="410">
        <v>4000</v>
      </c>
      <c r="G214" s="411">
        <v>0</v>
      </c>
      <c r="H214" s="424">
        <v>20</v>
      </c>
      <c r="I214" s="409" t="s">
        <v>296</v>
      </c>
      <c r="J214" s="413" t="s">
        <v>297</v>
      </c>
      <c r="K214" s="414">
        <v>31</v>
      </c>
      <c r="L214" s="424">
        <v>15</v>
      </c>
      <c r="M214" s="424">
        <v>30</v>
      </c>
      <c r="N214" s="424">
        <v>40</v>
      </c>
      <c r="O214" s="424">
        <v>15</v>
      </c>
      <c r="P214" s="409">
        <v>0</v>
      </c>
      <c r="Q214" s="409">
        <v>0</v>
      </c>
      <c r="R214" s="420">
        <v>0</v>
      </c>
      <c r="S214" s="421"/>
      <c r="T214" s="421"/>
      <c r="U214" s="421"/>
      <c r="V214" s="415" t="s">
        <v>326</v>
      </c>
    </row>
    <row r="215" spans="2:22" x14ac:dyDescent="0.25">
      <c r="B215" s="423">
        <v>29800031</v>
      </c>
      <c r="C215" s="423">
        <v>29801</v>
      </c>
      <c r="D215" s="417" t="s">
        <v>264</v>
      </c>
      <c r="E215" s="418">
        <v>5343.2000000000007</v>
      </c>
      <c r="F215" s="410">
        <v>4000</v>
      </c>
      <c r="G215" s="411">
        <v>0</v>
      </c>
      <c r="H215" s="424">
        <v>20</v>
      </c>
      <c r="I215" s="409" t="s">
        <v>296</v>
      </c>
      <c r="J215" s="413" t="s">
        <v>297</v>
      </c>
      <c r="K215" s="414">
        <v>31</v>
      </c>
      <c r="L215" s="424">
        <v>15</v>
      </c>
      <c r="M215" s="424">
        <v>30</v>
      </c>
      <c r="N215" s="424">
        <v>40</v>
      </c>
      <c r="O215" s="424">
        <v>15</v>
      </c>
      <c r="P215" s="409">
        <v>0</v>
      </c>
      <c r="Q215" s="409">
        <v>0</v>
      </c>
      <c r="R215" s="420">
        <v>0</v>
      </c>
      <c r="S215" s="421"/>
      <c r="T215" s="421"/>
      <c r="U215" s="421"/>
      <c r="V215" s="415" t="s">
        <v>326</v>
      </c>
    </row>
    <row r="216" spans="2:22" x14ac:dyDescent="0.25">
      <c r="B216" s="423">
        <v>29800034</v>
      </c>
      <c r="C216" s="423">
        <v>29801</v>
      </c>
      <c r="D216" s="417" t="s">
        <v>265</v>
      </c>
      <c r="E216" s="418">
        <v>13358</v>
      </c>
      <c r="F216" s="410">
        <v>10000</v>
      </c>
      <c r="G216" s="411">
        <v>0</v>
      </c>
      <c r="H216" s="424">
        <v>25</v>
      </c>
      <c r="I216" s="409" t="s">
        <v>296</v>
      </c>
      <c r="J216" s="413" t="s">
        <v>297</v>
      </c>
      <c r="K216" s="414">
        <v>31</v>
      </c>
      <c r="L216" s="424">
        <v>15</v>
      </c>
      <c r="M216" s="424">
        <v>30</v>
      </c>
      <c r="N216" s="424">
        <v>40</v>
      </c>
      <c r="O216" s="424">
        <v>15</v>
      </c>
      <c r="P216" s="409">
        <v>0</v>
      </c>
      <c r="Q216" s="409">
        <v>0</v>
      </c>
      <c r="R216" s="420">
        <v>0</v>
      </c>
      <c r="S216" s="421"/>
      <c r="T216" s="421"/>
      <c r="U216" s="421"/>
      <c r="V216" s="415" t="s">
        <v>326</v>
      </c>
    </row>
    <row r="217" spans="2:22" x14ac:dyDescent="0.25">
      <c r="B217" s="423">
        <v>29800035</v>
      </c>
      <c r="C217" s="423">
        <v>29801</v>
      </c>
      <c r="D217" s="417" t="s">
        <v>262</v>
      </c>
      <c r="E217" s="418">
        <v>5343.2000000000007</v>
      </c>
      <c r="F217" s="410">
        <v>4000</v>
      </c>
      <c r="G217" s="411">
        <v>0</v>
      </c>
      <c r="H217" s="424">
        <v>10</v>
      </c>
      <c r="I217" s="409" t="s">
        <v>296</v>
      </c>
      <c r="J217" s="413" t="s">
        <v>297</v>
      </c>
      <c r="K217" s="414">
        <v>31</v>
      </c>
      <c r="L217" s="424">
        <v>5</v>
      </c>
      <c r="M217" s="424">
        <v>50</v>
      </c>
      <c r="N217" s="424">
        <v>35</v>
      </c>
      <c r="O217" s="424">
        <v>10</v>
      </c>
      <c r="P217" s="409">
        <v>0</v>
      </c>
      <c r="Q217" s="409">
        <v>0</v>
      </c>
      <c r="R217" s="420">
        <v>0</v>
      </c>
      <c r="S217" s="421"/>
      <c r="T217" s="421"/>
      <c r="U217" s="421"/>
      <c r="V217" s="415" t="s">
        <v>326</v>
      </c>
    </row>
    <row r="218" spans="2:22" x14ac:dyDescent="0.25">
      <c r="B218" s="423">
        <v>29900010</v>
      </c>
      <c r="C218" s="423">
        <v>29901</v>
      </c>
      <c r="D218" s="417" t="s">
        <v>266</v>
      </c>
      <c r="E218" s="418">
        <v>9849</v>
      </c>
      <c r="F218" s="410">
        <v>0</v>
      </c>
      <c r="G218" s="411">
        <v>0</v>
      </c>
      <c r="H218" s="424">
        <v>170</v>
      </c>
      <c r="I218" s="412" t="s">
        <v>296</v>
      </c>
      <c r="J218" s="413" t="s">
        <v>297</v>
      </c>
      <c r="K218" s="414">
        <v>31</v>
      </c>
      <c r="L218" s="412">
        <v>0</v>
      </c>
      <c r="M218" s="424">
        <v>50</v>
      </c>
      <c r="N218" s="424">
        <v>50</v>
      </c>
      <c r="O218" s="412">
        <v>0</v>
      </c>
      <c r="P218" s="409">
        <v>0</v>
      </c>
      <c r="Q218" s="409">
        <v>0</v>
      </c>
      <c r="R218" s="420">
        <v>0</v>
      </c>
      <c r="S218" s="421"/>
      <c r="T218" s="421"/>
      <c r="U218" s="421"/>
      <c r="V218" s="415" t="s">
        <v>326</v>
      </c>
    </row>
    <row r="219" spans="2:22" x14ac:dyDescent="0.25">
      <c r="B219" s="423">
        <v>29900040</v>
      </c>
      <c r="C219" s="423">
        <v>29901</v>
      </c>
      <c r="D219" s="417" t="s">
        <v>267</v>
      </c>
      <c r="E219" s="418">
        <v>1641.5</v>
      </c>
      <c r="F219" s="410">
        <v>1400</v>
      </c>
      <c r="G219" s="411">
        <v>0</v>
      </c>
      <c r="H219" s="424">
        <v>35</v>
      </c>
      <c r="I219" s="409" t="s">
        <v>296</v>
      </c>
      <c r="J219" s="413" t="s">
        <v>297</v>
      </c>
      <c r="K219" s="414">
        <v>31</v>
      </c>
      <c r="L219" s="412">
        <v>0</v>
      </c>
      <c r="M219" s="424">
        <v>100</v>
      </c>
      <c r="N219" s="412">
        <v>0</v>
      </c>
      <c r="O219" s="412">
        <v>0</v>
      </c>
      <c r="P219" s="409">
        <v>0</v>
      </c>
      <c r="Q219" s="409">
        <v>0</v>
      </c>
      <c r="R219" s="420">
        <v>0</v>
      </c>
      <c r="S219" s="421"/>
      <c r="T219" s="421"/>
      <c r="U219" s="421"/>
      <c r="V219" s="415" t="s">
        <v>326</v>
      </c>
    </row>
    <row r="220" spans="2:22" x14ac:dyDescent="0.25">
      <c r="B220" s="423">
        <v>29900041</v>
      </c>
      <c r="C220" s="423">
        <v>29901</v>
      </c>
      <c r="D220" s="417" t="s">
        <v>268</v>
      </c>
      <c r="E220" s="418">
        <v>1641.5</v>
      </c>
      <c r="F220" s="410">
        <v>1400</v>
      </c>
      <c r="G220" s="411">
        <v>0</v>
      </c>
      <c r="H220" s="424">
        <v>35</v>
      </c>
      <c r="I220" s="409" t="s">
        <v>296</v>
      </c>
      <c r="J220" s="413" t="s">
        <v>297</v>
      </c>
      <c r="K220" s="414">
        <v>31</v>
      </c>
      <c r="L220" s="412">
        <v>0</v>
      </c>
      <c r="M220" s="424">
        <v>100</v>
      </c>
      <c r="N220" s="412">
        <v>0</v>
      </c>
      <c r="O220" s="412">
        <v>0</v>
      </c>
      <c r="P220" s="409">
        <v>0</v>
      </c>
      <c r="Q220" s="409">
        <v>0</v>
      </c>
      <c r="R220" s="420">
        <v>0</v>
      </c>
      <c r="S220" s="421"/>
      <c r="T220" s="421"/>
      <c r="U220" s="421"/>
      <c r="V220" s="415" t="s">
        <v>326</v>
      </c>
    </row>
    <row r="221" spans="2:22" x14ac:dyDescent="0.25">
      <c r="B221" s="423">
        <v>29900044</v>
      </c>
      <c r="C221" s="423">
        <v>29901</v>
      </c>
      <c r="D221" s="417" t="s">
        <v>269</v>
      </c>
      <c r="E221" s="418">
        <v>3283</v>
      </c>
      <c r="F221" s="410">
        <v>2000</v>
      </c>
      <c r="G221" s="411">
        <v>0</v>
      </c>
      <c r="H221" s="424">
        <v>25</v>
      </c>
      <c r="I221" s="409" t="s">
        <v>296</v>
      </c>
      <c r="J221" s="413" t="s">
        <v>297</v>
      </c>
      <c r="K221" s="414">
        <v>31</v>
      </c>
      <c r="L221" s="412">
        <v>0</v>
      </c>
      <c r="M221" s="424">
        <v>35</v>
      </c>
      <c r="N221" s="424">
        <v>35</v>
      </c>
      <c r="O221" s="424">
        <v>30</v>
      </c>
      <c r="P221" s="409">
        <v>0</v>
      </c>
      <c r="Q221" s="409">
        <v>0</v>
      </c>
      <c r="R221" s="420">
        <v>0</v>
      </c>
      <c r="S221" s="421"/>
      <c r="T221" s="421"/>
      <c r="U221" s="421"/>
      <c r="V221" s="415" t="s">
        <v>326</v>
      </c>
    </row>
    <row r="222" spans="2:22" x14ac:dyDescent="0.25">
      <c r="B222" s="416">
        <v>31100001</v>
      </c>
      <c r="C222" s="416">
        <v>31101</v>
      </c>
      <c r="D222" s="417" t="s">
        <v>91</v>
      </c>
      <c r="E222" s="418">
        <v>10554554</v>
      </c>
      <c r="F222" s="410">
        <v>0</v>
      </c>
      <c r="G222" s="411">
        <v>0</v>
      </c>
      <c r="H222" s="412">
        <v>24</v>
      </c>
      <c r="I222" s="426" t="s">
        <v>324</v>
      </c>
      <c r="J222" s="413" t="s">
        <v>297</v>
      </c>
      <c r="K222" s="414">
        <v>31</v>
      </c>
      <c r="L222" s="412">
        <v>25</v>
      </c>
      <c r="M222" s="412">
        <v>25</v>
      </c>
      <c r="N222" s="412">
        <v>25</v>
      </c>
      <c r="O222" s="412">
        <v>25</v>
      </c>
      <c r="P222" s="409">
        <v>0</v>
      </c>
      <c r="Q222" s="409">
        <v>0</v>
      </c>
      <c r="R222" s="420">
        <v>0</v>
      </c>
      <c r="S222" s="421"/>
      <c r="T222" s="421"/>
      <c r="U222" s="421"/>
      <c r="V222" s="415" t="s">
        <v>326</v>
      </c>
    </row>
    <row r="223" spans="2:22" x14ac:dyDescent="0.25">
      <c r="B223" s="423">
        <v>31200001</v>
      </c>
      <c r="C223" s="423">
        <v>31201</v>
      </c>
      <c r="D223" s="417" t="s">
        <v>273</v>
      </c>
      <c r="E223" s="418">
        <v>23809</v>
      </c>
      <c r="F223" s="410">
        <v>0</v>
      </c>
      <c r="G223" s="411">
        <v>0</v>
      </c>
      <c r="H223" s="424">
        <v>30</v>
      </c>
      <c r="I223" s="409" t="s">
        <v>324</v>
      </c>
      <c r="J223" s="413" t="s">
        <v>297</v>
      </c>
      <c r="K223" s="414">
        <v>31</v>
      </c>
      <c r="L223" s="424">
        <v>25</v>
      </c>
      <c r="M223" s="424">
        <v>25</v>
      </c>
      <c r="N223" s="424">
        <v>25</v>
      </c>
      <c r="O223" s="424">
        <v>25</v>
      </c>
      <c r="P223" s="409">
        <v>0</v>
      </c>
      <c r="Q223" s="409">
        <v>0</v>
      </c>
      <c r="R223" s="420">
        <v>0</v>
      </c>
      <c r="S223" s="421"/>
      <c r="T223" s="421"/>
      <c r="U223" s="421"/>
      <c r="V223" s="415" t="s">
        <v>326</v>
      </c>
    </row>
    <row r="224" spans="2:22" x14ac:dyDescent="0.25">
      <c r="B224" s="423">
        <v>31400001</v>
      </c>
      <c r="C224" s="423">
        <v>31401</v>
      </c>
      <c r="D224" s="417" t="s">
        <v>90</v>
      </c>
      <c r="E224" s="418">
        <v>1545532</v>
      </c>
      <c r="F224" s="410">
        <v>0</v>
      </c>
      <c r="G224" s="411">
        <v>0</v>
      </c>
      <c r="H224" s="412">
        <v>48</v>
      </c>
      <c r="I224" s="426" t="s">
        <v>324</v>
      </c>
      <c r="J224" s="413" t="s">
        <v>297</v>
      </c>
      <c r="K224" s="414">
        <v>31</v>
      </c>
      <c r="L224" s="412">
        <v>25</v>
      </c>
      <c r="M224" s="412">
        <v>25</v>
      </c>
      <c r="N224" s="412">
        <v>25</v>
      </c>
      <c r="O224" s="412">
        <v>25</v>
      </c>
      <c r="P224" s="409">
        <v>0</v>
      </c>
      <c r="Q224" s="409">
        <v>0</v>
      </c>
      <c r="R224" s="420">
        <v>0</v>
      </c>
      <c r="S224" s="421"/>
      <c r="T224" s="421"/>
      <c r="U224" s="421"/>
      <c r="V224" s="415" t="s">
        <v>326</v>
      </c>
    </row>
    <row r="225" spans="2:22" x14ac:dyDescent="0.25">
      <c r="B225" s="423">
        <v>31600005</v>
      </c>
      <c r="C225" s="423">
        <v>31601</v>
      </c>
      <c r="D225" s="417" t="s">
        <v>180</v>
      </c>
      <c r="E225" s="418">
        <v>31531</v>
      </c>
      <c r="F225" s="410">
        <v>0</v>
      </c>
      <c r="G225" s="411">
        <v>0</v>
      </c>
      <c r="H225" s="424">
        <v>24</v>
      </c>
      <c r="I225" s="409" t="s">
        <v>324</v>
      </c>
      <c r="J225" s="413" t="s">
        <v>297</v>
      </c>
      <c r="K225" s="414">
        <v>31</v>
      </c>
      <c r="L225" s="424">
        <v>25</v>
      </c>
      <c r="M225" s="424">
        <v>25</v>
      </c>
      <c r="N225" s="424">
        <v>25</v>
      </c>
      <c r="O225" s="424">
        <v>25</v>
      </c>
      <c r="P225" s="409">
        <v>0</v>
      </c>
      <c r="Q225" s="409">
        <v>0</v>
      </c>
      <c r="R225" s="420">
        <v>0</v>
      </c>
      <c r="S225" s="421"/>
      <c r="T225" s="421"/>
      <c r="U225" s="421"/>
      <c r="V225" s="415" t="s">
        <v>326</v>
      </c>
    </row>
    <row r="226" spans="2:22" x14ac:dyDescent="0.25">
      <c r="B226" s="423">
        <v>31800001</v>
      </c>
      <c r="C226" s="423">
        <v>31801</v>
      </c>
      <c r="D226" s="417" t="s">
        <v>346</v>
      </c>
      <c r="E226" s="418">
        <v>248394</v>
      </c>
      <c r="F226" s="410">
        <v>0</v>
      </c>
      <c r="G226" s="411">
        <v>0</v>
      </c>
      <c r="H226" s="424">
        <v>24</v>
      </c>
      <c r="I226" s="409" t="s">
        <v>324</v>
      </c>
      <c r="J226" s="413" t="s">
        <v>297</v>
      </c>
      <c r="K226" s="414">
        <v>31</v>
      </c>
      <c r="L226" s="412">
        <v>0</v>
      </c>
      <c r="M226" s="412">
        <v>33</v>
      </c>
      <c r="N226" s="412">
        <v>33</v>
      </c>
      <c r="O226" s="412">
        <v>34</v>
      </c>
      <c r="P226" s="409">
        <v>0</v>
      </c>
      <c r="Q226" s="409">
        <v>0</v>
      </c>
      <c r="R226" s="420">
        <v>0</v>
      </c>
      <c r="S226" s="421"/>
      <c r="T226" s="421"/>
      <c r="U226" s="421"/>
      <c r="V226" s="415" t="s">
        <v>326</v>
      </c>
    </row>
    <row r="227" spans="2:22" x14ac:dyDescent="0.25">
      <c r="B227" s="415">
        <v>32300001</v>
      </c>
      <c r="C227" s="415">
        <v>32301</v>
      </c>
      <c r="D227" s="429" t="s">
        <v>274</v>
      </c>
      <c r="E227" s="418">
        <v>4294641</v>
      </c>
      <c r="F227" s="410">
        <v>2000000</v>
      </c>
      <c r="G227" s="411">
        <v>0</v>
      </c>
      <c r="H227" s="424">
        <v>12</v>
      </c>
      <c r="I227" s="409" t="s">
        <v>324</v>
      </c>
      <c r="J227" s="413" t="s">
        <v>297</v>
      </c>
      <c r="K227" s="414">
        <v>31</v>
      </c>
      <c r="L227" s="424">
        <v>25</v>
      </c>
      <c r="M227" s="424">
        <v>25</v>
      </c>
      <c r="N227" s="424">
        <v>25</v>
      </c>
      <c r="O227" s="424">
        <v>25</v>
      </c>
      <c r="P227" s="409">
        <v>0</v>
      </c>
      <c r="Q227" s="409">
        <v>2</v>
      </c>
      <c r="R227" s="430">
        <v>0</v>
      </c>
      <c r="S227" s="421"/>
      <c r="T227" s="421"/>
      <c r="U227" s="421"/>
      <c r="V227" s="415" t="s">
        <v>325</v>
      </c>
    </row>
    <row r="228" spans="2:22" x14ac:dyDescent="0.25">
      <c r="B228" s="415">
        <v>32300002</v>
      </c>
      <c r="C228" s="415">
        <v>32302</v>
      </c>
      <c r="D228" s="429" t="s">
        <v>176</v>
      </c>
      <c r="E228" s="418">
        <v>46462</v>
      </c>
      <c r="F228" s="410">
        <v>30000</v>
      </c>
      <c r="G228" s="411">
        <v>0</v>
      </c>
      <c r="H228" s="424">
        <v>24</v>
      </c>
      <c r="I228" s="426" t="s">
        <v>324</v>
      </c>
      <c r="J228" s="413" t="s">
        <v>297</v>
      </c>
      <c r="K228" s="414">
        <v>31</v>
      </c>
      <c r="L228" s="424">
        <v>25</v>
      </c>
      <c r="M228" s="424">
        <v>25</v>
      </c>
      <c r="N228" s="424">
        <v>25</v>
      </c>
      <c r="O228" s="424">
        <v>25</v>
      </c>
      <c r="P228" s="409">
        <v>0</v>
      </c>
      <c r="Q228" s="409">
        <v>0</v>
      </c>
      <c r="R228" s="420">
        <v>0</v>
      </c>
      <c r="S228" s="421"/>
      <c r="T228" s="421"/>
      <c r="U228" s="421"/>
      <c r="V228" s="415" t="s">
        <v>326</v>
      </c>
    </row>
    <row r="229" spans="2:22" x14ac:dyDescent="0.25">
      <c r="B229" s="415">
        <v>32400001</v>
      </c>
      <c r="C229" s="415">
        <v>32401</v>
      </c>
      <c r="D229" s="429" t="s">
        <v>275</v>
      </c>
      <c r="E229" s="418">
        <v>92926</v>
      </c>
      <c r="F229" s="410">
        <v>0</v>
      </c>
      <c r="G229" s="411">
        <v>0</v>
      </c>
      <c r="H229" s="424">
        <v>12</v>
      </c>
      <c r="I229" s="409" t="s">
        <v>324</v>
      </c>
      <c r="J229" s="413" t="s">
        <v>297</v>
      </c>
      <c r="K229" s="414">
        <v>31</v>
      </c>
      <c r="L229" s="424">
        <v>25</v>
      </c>
      <c r="M229" s="424">
        <v>25</v>
      </c>
      <c r="N229" s="424">
        <v>25</v>
      </c>
      <c r="O229" s="424">
        <v>25</v>
      </c>
      <c r="P229" s="409">
        <v>0</v>
      </c>
      <c r="Q229" s="409">
        <v>0</v>
      </c>
      <c r="R229" s="420">
        <v>0</v>
      </c>
      <c r="S229" s="421"/>
      <c r="T229" s="421"/>
      <c r="U229" s="421"/>
      <c r="V229" s="415" t="s">
        <v>326</v>
      </c>
    </row>
    <row r="230" spans="2:22" ht="28.5" x14ac:dyDescent="0.25">
      <c r="B230" s="415">
        <v>32500024</v>
      </c>
      <c r="C230" s="415">
        <v>32502</v>
      </c>
      <c r="D230" s="429" t="s">
        <v>276</v>
      </c>
      <c r="E230" s="418">
        <v>519436</v>
      </c>
      <c r="F230" s="410">
        <v>0</v>
      </c>
      <c r="G230" s="411">
        <v>0</v>
      </c>
      <c r="H230" s="424">
        <v>132</v>
      </c>
      <c r="I230" s="409" t="s">
        <v>324</v>
      </c>
      <c r="J230" s="413" t="s">
        <v>297</v>
      </c>
      <c r="K230" s="414">
        <v>31</v>
      </c>
      <c r="L230" s="424">
        <v>25</v>
      </c>
      <c r="M230" s="424">
        <v>25</v>
      </c>
      <c r="N230" s="424">
        <v>25</v>
      </c>
      <c r="O230" s="424">
        <v>25</v>
      </c>
      <c r="P230" s="409">
        <v>0</v>
      </c>
      <c r="Q230" s="409">
        <v>0</v>
      </c>
      <c r="R230" s="430">
        <v>0</v>
      </c>
      <c r="S230" s="421"/>
      <c r="T230" s="421"/>
      <c r="U230" s="421"/>
      <c r="V230" s="415" t="s">
        <v>326</v>
      </c>
    </row>
    <row r="231" spans="2:22" ht="28.5" x14ac:dyDescent="0.25">
      <c r="B231" s="415">
        <v>32500023</v>
      </c>
      <c r="C231" s="415">
        <v>32503</v>
      </c>
      <c r="D231" s="429" t="s">
        <v>279</v>
      </c>
      <c r="E231" s="418">
        <v>34848</v>
      </c>
      <c r="F231" s="410">
        <v>0</v>
      </c>
      <c r="G231" s="411">
        <v>0</v>
      </c>
      <c r="H231" s="424">
        <v>10</v>
      </c>
      <c r="I231" s="409" t="s">
        <v>324</v>
      </c>
      <c r="J231" s="413" t="s">
        <v>297</v>
      </c>
      <c r="K231" s="414">
        <v>31</v>
      </c>
      <c r="L231" s="424">
        <v>25</v>
      </c>
      <c r="M231" s="424">
        <v>25</v>
      </c>
      <c r="N231" s="424">
        <v>25</v>
      </c>
      <c r="O231" s="424">
        <v>25</v>
      </c>
      <c r="P231" s="409">
        <v>0</v>
      </c>
      <c r="Q231" s="409">
        <v>0</v>
      </c>
      <c r="R231" s="430">
        <v>0</v>
      </c>
      <c r="S231" s="421"/>
      <c r="T231" s="421"/>
      <c r="U231" s="421"/>
      <c r="V231" s="415" t="s">
        <v>326</v>
      </c>
    </row>
    <row r="232" spans="2:22" x14ac:dyDescent="0.25">
      <c r="B232" s="416">
        <v>32600005</v>
      </c>
      <c r="C232" s="416">
        <v>32601</v>
      </c>
      <c r="D232" s="417" t="s">
        <v>92</v>
      </c>
      <c r="E232" s="418">
        <v>176894</v>
      </c>
      <c r="F232" s="410">
        <v>50000</v>
      </c>
      <c r="G232" s="411">
        <v>0</v>
      </c>
      <c r="H232" s="412">
        <v>12</v>
      </c>
      <c r="I232" s="426" t="s">
        <v>324</v>
      </c>
      <c r="J232" s="413" t="s">
        <v>297</v>
      </c>
      <c r="K232" s="414">
        <v>31</v>
      </c>
      <c r="L232" s="412">
        <v>25</v>
      </c>
      <c r="M232" s="412">
        <v>25</v>
      </c>
      <c r="N232" s="412">
        <v>25</v>
      </c>
      <c r="O232" s="412">
        <v>25</v>
      </c>
      <c r="P232" s="409">
        <v>0</v>
      </c>
      <c r="Q232" s="409">
        <v>0</v>
      </c>
      <c r="R232" s="420">
        <v>0</v>
      </c>
      <c r="S232" s="421"/>
      <c r="T232" s="421"/>
      <c r="U232" s="421"/>
      <c r="V232" s="415" t="s">
        <v>326</v>
      </c>
    </row>
    <row r="233" spans="2:22" x14ac:dyDescent="0.25">
      <c r="B233" s="415">
        <v>32700002</v>
      </c>
      <c r="C233" s="415">
        <v>32701</v>
      </c>
      <c r="D233" s="417" t="s">
        <v>427</v>
      </c>
      <c r="E233" s="418">
        <v>284192</v>
      </c>
      <c r="F233" s="410">
        <v>0</v>
      </c>
      <c r="G233" s="411">
        <v>0</v>
      </c>
      <c r="H233" s="412">
        <v>20</v>
      </c>
      <c r="I233" s="426" t="s">
        <v>324</v>
      </c>
      <c r="J233" s="413" t="s">
        <v>297</v>
      </c>
      <c r="K233" s="414">
        <v>31</v>
      </c>
      <c r="L233" s="412">
        <v>0</v>
      </c>
      <c r="M233" s="412">
        <v>33</v>
      </c>
      <c r="N233" s="412">
        <v>33</v>
      </c>
      <c r="O233" s="412">
        <v>34</v>
      </c>
      <c r="P233" s="409">
        <v>0</v>
      </c>
      <c r="Q233" s="409">
        <v>0</v>
      </c>
      <c r="R233" s="420">
        <v>0</v>
      </c>
      <c r="S233" s="421"/>
      <c r="T233" s="421"/>
      <c r="U233" s="421"/>
      <c r="V233" s="415" t="s">
        <v>326</v>
      </c>
    </row>
    <row r="234" spans="2:22" ht="28.5" x14ac:dyDescent="0.25">
      <c r="B234" s="415">
        <v>32700003</v>
      </c>
      <c r="C234" s="415">
        <v>32701</v>
      </c>
      <c r="D234" s="417" t="s">
        <v>428</v>
      </c>
      <c r="E234" s="418">
        <v>2352478</v>
      </c>
      <c r="F234" s="410">
        <v>500000</v>
      </c>
      <c r="G234" s="411">
        <v>0</v>
      </c>
      <c r="H234" s="412">
        <v>40</v>
      </c>
      <c r="I234" s="426" t="s">
        <v>324</v>
      </c>
      <c r="J234" s="413" t="s">
        <v>297</v>
      </c>
      <c r="K234" s="414">
        <v>31</v>
      </c>
      <c r="L234" s="412">
        <v>25</v>
      </c>
      <c r="M234" s="412">
        <v>25</v>
      </c>
      <c r="N234" s="412">
        <v>25</v>
      </c>
      <c r="O234" s="412">
        <v>25</v>
      </c>
      <c r="P234" s="409">
        <v>0</v>
      </c>
      <c r="Q234" s="409">
        <v>0</v>
      </c>
      <c r="R234" s="420">
        <v>0</v>
      </c>
      <c r="S234" s="421"/>
      <c r="T234" s="421"/>
      <c r="U234" s="421"/>
      <c r="V234" s="415" t="s">
        <v>326</v>
      </c>
    </row>
    <row r="235" spans="2:22" x14ac:dyDescent="0.25">
      <c r="B235" s="415">
        <v>32700005</v>
      </c>
      <c r="C235" s="415">
        <v>32701</v>
      </c>
      <c r="D235" s="417" t="s">
        <v>358</v>
      </c>
      <c r="E235" s="418">
        <v>274806</v>
      </c>
      <c r="F235" s="410">
        <v>0</v>
      </c>
      <c r="G235" s="411">
        <v>0</v>
      </c>
      <c r="H235" s="412">
        <v>100</v>
      </c>
      <c r="I235" s="426" t="s">
        <v>324</v>
      </c>
      <c r="J235" s="413" t="s">
        <v>297</v>
      </c>
      <c r="K235" s="414">
        <v>31</v>
      </c>
      <c r="L235" s="412">
        <v>25</v>
      </c>
      <c r="M235" s="412">
        <v>25</v>
      </c>
      <c r="N235" s="412">
        <v>25</v>
      </c>
      <c r="O235" s="412">
        <v>25</v>
      </c>
      <c r="P235" s="409">
        <v>0</v>
      </c>
      <c r="Q235" s="409">
        <v>0</v>
      </c>
      <c r="R235" s="420">
        <v>0</v>
      </c>
      <c r="S235" s="421"/>
      <c r="T235" s="421"/>
      <c r="U235" s="421"/>
      <c r="V235" s="415" t="s">
        <v>326</v>
      </c>
    </row>
    <row r="236" spans="2:22" ht="28.5" x14ac:dyDescent="0.25">
      <c r="B236" s="415">
        <v>33100002</v>
      </c>
      <c r="C236" s="415">
        <v>33104</v>
      </c>
      <c r="D236" s="417" t="s">
        <v>93</v>
      </c>
      <c r="E236" s="418">
        <v>804286</v>
      </c>
      <c r="F236" s="410">
        <v>0</v>
      </c>
      <c r="G236" s="411">
        <v>0</v>
      </c>
      <c r="H236" s="412">
        <v>50</v>
      </c>
      <c r="I236" s="426" t="s">
        <v>324</v>
      </c>
      <c r="J236" s="413" t="s">
        <v>297</v>
      </c>
      <c r="K236" s="414">
        <v>31</v>
      </c>
      <c r="L236" s="412">
        <v>25</v>
      </c>
      <c r="M236" s="412">
        <v>25</v>
      </c>
      <c r="N236" s="412">
        <v>25</v>
      </c>
      <c r="O236" s="412">
        <v>25</v>
      </c>
      <c r="P236" s="409">
        <v>0</v>
      </c>
      <c r="Q236" s="409">
        <v>0</v>
      </c>
      <c r="R236" s="420">
        <v>0</v>
      </c>
      <c r="S236" s="421"/>
      <c r="T236" s="421"/>
      <c r="U236" s="421"/>
      <c r="V236" s="415" t="s">
        <v>326</v>
      </c>
    </row>
    <row r="237" spans="2:22" x14ac:dyDescent="0.25">
      <c r="B237" s="423">
        <v>33100006</v>
      </c>
      <c r="C237" s="423">
        <v>33105</v>
      </c>
      <c r="D237" s="417" t="s">
        <v>280</v>
      </c>
      <c r="E237" s="418">
        <v>150000</v>
      </c>
      <c r="F237" s="410">
        <v>90000</v>
      </c>
      <c r="G237" s="411">
        <v>0</v>
      </c>
      <c r="H237" s="424">
        <v>50</v>
      </c>
      <c r="I237" s="409" t="s">
        <v>324</v>
      </c>
      <c r="J237" s="413" t="s">
        <v>297</v>
      </c>
      <c r="K237" s="414">
        <v>31</v>
      </c>
      <c r="L237" s="424">
        <v>25</v>
      </c>
      <c r="M237" s="424">
        <v>25</v>
      </c>
      <c r="N237" s="424">
        <v>25</v>
      </c>
      <c r="O237" s="424">
        <v>25</v>
      </c>
      <c r="P237" s="409">
        <v>0</v>
      </c>
      <c r="Q237" s="409">
        <v>0</v>
      </c>
      <c r="R237" s="420">
        <v>0</v>
      </c>
      <c r="S237" s="421"/>
      <c r="T237" s="421"/>
      <c r="U237" s="421"/>
      <c r="V237" s="415" t="s">
        <v>326</v>
      </c>
    </row>
    <row r="238" spans="2:22" x14ac:dyDescent="0.25">
      <c r="B238" s="423">
        <v>33100008</v>
      </c>
      <c r="C238" s="423">
        <v>33105</v>
      </c>
      <c r="D238" s="417" t="s">
        <v>333</v>
      </c>
      <c r="E238" s="418">
        <v>395132</v>
      </c>
      <c r="F238" s="410">
        <v>50000</v>
      </c>
      <c r="G238" s="411">
        <v>0</v>
      </c>
      <c r="H238" s="424">
        <v>50</v>
      </c>
      <c r="I238" s="409" t="s">
        <v>324</v>
      </c>
      <c r="J238" s="413" t="s">
        <v>297</v>
      </c>
      <c r="K238" s="414">
        <v>31</v>
      </c>
      <c r="L238" s="424">
        <v>40</v>
      </c>
      <c r="M238" s="424">
        <v>30</v>
      </c>
      <c r="N238" s="424">
        <v>10</v>
      </c>
      <c r="O238" s="424">
        <v>20</v>
      </c>
      <c r="P238" s="409">
        <v>0</v>
      </c>
      <c r="Q238" s="415">
        <v>2</v>
      </c>
      <c r="R238" s="430">
        <v>0</v>
      </c>
      <c r="S238" s="421"/>
      <c r="T238" s="421"/>
      <c r="U238" s="421"/>
      <c r="V238" s="415" t="s">
        <v>326</v>
      </c>
    </row>
    <row r="239" spans="2:22" x14ac:dyDescent="0.25">
      <c r="B239" s="423">
        <v>33300001</v>
      </c>
      <c r="C239" s="423">
        <v>33301</v>
      </c>
      <c r="D239" s="417" t="s">
        <v>179</v>
      </c>
      <c r="E239" s="418">
        <v>3644602</v>
      </c>
      <c r="F239" s="410">
        <v>800000</v>
      </c>
      <c r="G239" s="411">
        <v>0</v>
      </c>
      <c r="H239" s="424">
        <v>25</v>
      </c>
      <c r="I239" s="409" t="s">
        <v>324</v>
      </c>
      <c r="J239" s="413" t="s">
        <v>297</v>
      </c>
      <c r="K239" s="414">
        <v>31</v>
      </c>
      <c r="L239" s="412">
        <v>0</v>
      </c>
      <c r="M239" s="424">
        <v>40</v>
      </c>
      <c r="N239" s="424">
        <v>50</v>
      </c>
      <c r="O239" s="424">
        <v>10</v>
      </c>
      <c r="P239" s="409">
        <v>0</v>
      </c>
      <c r="Q239" s="409">
        <v>0</v>
      </c>
      <c r="R239" s="420">
        <v>0</v>
      </c>
      <c r="S239" s="421"/>
      <c r="T239" s="421"/>
      <c r="U239" s="421"/>
      <c r="V239" s="415" t="s">
        <v>326</v>
      </c>
    </row>
    <row r="240" spans="2:22" x14ac:dyDescent="0.25">
      <c r="B240" s="423">
        <v>33300005</v>
      </c>
      <c r="C240" s="423">
        <v>33303</v>
      </c>
      <c r="D240" s="417" t="s">
        <v>356</v>
      </c>
      <c r="E240" s="418">
        <v>184000</v>
      </c>
      <c r="F240" s="410">
        <v>100000</v>
      </c>
      <c r="G240" s="411">
        <v>0</v>
      </c>
      <c r="H240" s="424">
        <v>12</v>
      </c>
      <c r="I240" s="409" t="s">
        <v>324</v>
      </c>
      <c r="J240" s="413" t="s">
        <v>297</v>
      </c>
      <c r="K240" s="414">
        <v>31</v>
      </c>
      <c r="L240" s="412">
        <v>0</v>
      </c>
      <c r="M240" s="412">
        <v>33</v>
      </c>
      <c r="N240" s="412">
        <v>33</v>
      </c>
      <c r="O240" s="412">
        <v>34</v>
      </c>
      <c r="P240" s="409">
        <v>0</v>
      </c>
      <c r="Q240" s="409">
        <v>0</v>
      </c>
      <c r="R240" s="420">
        <v>0</v>
      </c>
      <c r="S240" s="421"/>
      <c r="T240" s="421"/>
      <c r="U240" s="421"/>
      <c r="V240" s="415" t="s">
        <v>326</v>
      </c>
    </row>
    <row r="241" spans="2:22" x14ac:dyDescent="0.25">
      <c r="B241" s="423">
        <v>33300015</v>
      </c>
      <c r="C241" s="423">
        <v>33303</v>
      </c>
      <c r="D241" s="417" t="s">
        <v>357</v>
      </c>
      <c r="E241" s="418">
        <v>85000</v>
      </c>
      <c r="F241" s="410">
        <v>80000</v>
      </c>
      <c r="G241" s="411">
        <v>0</v>
      </c>
      <c r="H241" s="424">
        <v>12</v>
      </c>
      <c r="I241" s="409" t="s">
        <v>324</v>
      </c>
      <c r="J241" s="413" t="s">
        <v>297</v>
      </c>
      <c r="K241" s="414">
        <v>31</v>
      </c>
      <c r="L241" s="412">
        <v>0</v>
      </c>
      <c r="M241" s="412">
        <v>33</v>
      </c>
      <c r="N241" s="412">
        <v>33</v>
      </c>
      <c r="O241" s="412">
        <v>34</v>
      </c>
      <c r="P241" s="409">
        <v>0</v>
      </c>
      <c r="Q241" s="409">
        <v>0</v>
      </c>
      <c r="R241" s="420">
        <v>0</v>
      </c>
      <c r="S241" s="421"/>
      <c r="T241" s="421"/>
      <c r="U241" s="421"/>
      <c r="V241" s="415" t="s">
        <v>326</v>
      </c>
    </row>
    <row r="242" spans="2:22" x14ac:dyDescent="0.25">
      <c r="B242" s="423">
        <v>33400001</v>
      </c>
      <c r="C242" s="423">
        <v>33401</v>
      </c>
      <c r="D242" s="417" t="s">
        <v>94</v>
      </c>
      <c r="E242" s="418">
        <v>415978</v>
      </c>
      <c r="F242" s="410">
        <v>50000</v>
      </c>
      <c r="G242" s="411">
        <v>0</v>
      </c>
      <c r="H242" s="424">
        <v>30</v>
      </c>
      <c r="I242" s="409" t="s">
        <v>324</v>
      </c>
      <c r="J242" s="413" t="s">
        <v>297</v>
      </c>
      <c r="K242" s="414">
        <v>31</v>
      </c>
      <c r="L242" s="412">
        <v>0</v>
      </c>
      <c r="M242" s="424">
        <v>50</v>
      </c>
      <c r="N242" s="424">
        <v>40</v>
      </c>
      <c r="O242" s="424">
        <v>10</v>
      </c>
      <c r="P242" s="409">
        <v>0</v>
      </c>
      <c r="Q242" s="409">
        <v>0</v>
      </c>
      <c r="R242" s="420">
        <v>0</v>
      </c>
      <c r="S242" s="421"/>
      <c r="T242" s="421"/>
      <c r="U242" s="421"/>
      <c r="V242" s="415" t="s">
        <v>326</v>
      </c>
    </row>
    <row r="243" spans="2:22" x14ac:dyDescent="0.25">
      <c r="B243" s="416">
        <v>33601001</v>
      </c>
      <c r="C243" s="416">
        <v>33601</v>
      </c>
      <c r="D243" s="417" t="s">
        <v>175</v>
      </c>
      <c r="E243" s="418">
        <v>116157</v>
      </c>
      <c r="F243" s="410">
        <v>100000</v>
      </c>
      <c r="G243" s="411">
        <v>0</v>
      </c>
      <c r="H243" s="424">
        <v>100</v>
      </c>
      <c r="I243" s="409" t="s">
        <v>324</v>
      </c>
      <c r="J243" s="413" t="s">
        <v>297</v>
      </c>
      <c r="K243" s="414">
        <v>31</v>
      </c>
      <c r="L243" s="424">
        <v>10</v>
      </c>
      <c r="M243" s="424">
        <v>30</v>
      </c>
      <c r="N243" s="424">
        <v>60</v>
      </c>
      <c r="O243" s="412">
        <v>0</v>
      </c>
      <c r="P243" s="409">
        <v>0</v>
      </c>
      <c r="Q243" s="409">
        <v>0</v>
      </c>
      <c r="R243" s="420">
        <v>0</v>
      </c>
      <c r="S243" s="421"/>
      <c r="T243" s="421"/>
      <c r="U243" s="421"/>
      <c r="V243" s="415" t="s">
        <v>326</v>
      </c>
    </row>
    <row r="244" spans="2:22" ht="28.5" x14ac:dyDescent="0.25">
      <c r="B244" s="423">
        <v>33600002</v>
      </c>
      <c r="C244" s="423">
        <v>33603</v>
      </c>
      <c r="D244" s="417" t="s">
        <v>281</v>
      </c>
      <c r="E244" s="418">
        <v>40751</v>
      </c>
      <c r="F244" s="410">
        <v>30000</v>
      </c>
      <c r="G244" s="411">
        <v>0</v>
      </c>
      <c r="H244" s="412">
        <v>25</v>
      </c>
      <c r="I244" s="426" t="s">
        <v>324</v>
      </c>
      <c r="J244" s="413" t="s">
        <v>297</v>
      </c>
      <c r="K244" s="414">
        <v>31</v>
      </c>
      <c r="L244" s="412">
        <v>10</v>
      </c>
      <c r="M244" s="412">
        <v>25</v>
      </c>
      <c r="N244" s="412">
        <v>50</v>
      </c>
      <c r="O244" s="412">
        <v>15</v>
      </c>
      <c r="P244" s="409">
        <v>0</v>
      </c>
      <c r="Q244" s="409">
        <v>0</v>
      </c>
      <c r="R244" s="420">
        <v>0</v>
      </c>
      <c r="S244" s="421"/>
      <c r="T244" s="421"/>
      <c r="U244" s="421"/>
      <c r="V244" s="415" t="s">
        <v>326</v>
      </c>
    </row>
    <row r="245" spans="2:22" ht="28.5" x14ac:dyDescent="0.25">
      <c r="B245" s="416">
        <v>33600001</v>
      </c>
      <c r="C245" s="416">
        <v>33604</v>
      </c>
      <c r="D245" s="417" t="s">
        <v>105</v>
      </c>
      <c r="E245" s="418">
        <v>93024</v>
      </c>
      <c r="F245" s="410">
        <v>90000</v>
      </c>
      <c r="G245" s="411">
        <v>0</v>
      </c>
      <c r="H245" s="424">
        <v>100</v>
      </c>
      <c r="I245" s="409" t="s">
        <v>324</v>
      </c>
      <c r="J245" s="413" t="s">
        <v>297</v>
      </c>
      <c r="K245" s="414">
        <v>31</v>
      </c>
      <c r="L245" s="424">
        <v>10</v>
      </c>
      <c r="M245" s="424">
        <v>30</v>
      </c>
      <c r="N245" s="424">
        <v>60</v>
      </c>
      <c r="O245" s="412">
        <v>0</v>
      </c>
      <c r="P245" s="409">
        <v>0</v>
      </c>
      <c r="Q245" s="409">
        <v>0</v>
      </c>
      <c r="R245" s="420">
        <v>0</v>
      </c>
      <c r="S245" s="421"/>
      <c r="T245" s="421"/>
      <c r="U245" s="421"/>
      <c r="V245" s="415" t="s">
        <v>326</v>
      </c>
    </row>
    <row r="246" spans="2:22" ht="42.75" x14ac:dyDescent="0.25">
      <c r="B246" s="423">
        <v>33600003</v>
      </c>
      <c r="C246" s="423">
        <v>33605</v>
      </c>
      <c r="D246" s="417" t="s">
        <v>429</v>
      </c>
      <c r="E246" s="418">
        <v>233387</v>
      </c>
      <c r="F246" s="410">
        <v>120000</v>
      </c>
      <c r="G246" s="411">
        <v>0</v>
      </c>
      <c r="H246" s="424">
        <v>100</v>
      </c>
      <c r="I246" s="409" t="s">
        <v>324</v>
      </c>
      <c r="J246" s="413" t="s">
        <v>297</v>
      </c>
      <c r="K246" s="414">
        <v>31</v>
      </c>
      <c r="L246" s="424">
        <v>10</v>
      </c>
      <c r="M246" s="424">
        <v>30</v>
      </c>
      <c r="N246" s="424">
        <v>60</v>
      </c>
      <c r="O246" s="412">
        <v>0</v>
      </c>
      <c r="P246" s="409">
        <v>0</v>
      </c>
      <c r="Q246" s="409">
        <v>0</v>
      </c>
      <c r="R246" s="420">
        <v>0</v>
      </c>
      <c r="S246" s="421"/>
      <c r="T246" s="421"/>
      <c r="U246" s="421"/>
      <c r="V246" s="415" t="s">
        <v>326</v>
      </c>
    </row>
    <row r="247" spans="2:22" x14ac:dyDescent="0.25">
      <c r="B247" s="416">
        <v>33800001</v>
      </c>
      <c r="C247" s="416">
        <v>33801</v>
      </c>
      <c r="D247" s="417" t="s">
        <v>97</v>
      </c>
      <c r="E247" s="418">
        <v>2521435</v>
      </c>
      <c r="F247" s="410">
        <v>0</v>
      </c>
      <c r="G247" s="411">
        <v>0</v>
      </c>
      <c r="H247" s="412">
        <v>12</v>
      </c>
      <c r="I247" s="426" t="s">
        <v>324</v>
      </c>
      <c r="J247" s="413" t="s">
        <v>297</v>
      </c>
      <c r="K247" s="414">
        <v>31</v>
      </c>
      <c r="L247" s="412">
        <v>25</v>
      </c>
      <c r="M247" s="412">
        <v>25</v>
      </c>
      <c r="N247" s="412">
        <v>25</v>
      </c>
      <c r="O247" s="412">
        <v>25</v>
      </c>
      <c r="P247" s="409">
        <v>0</v>
      </c>
      <c r="Q247" s="409">
        <v>3</v>
      </c>
      <c r="R247" s="430">
        <v>0</v>
      </c>
      <c r="S247" s="421"/>
      <c r="T247" s="421"/>
      <c r="U247" s="421"/>
      <c r="V247" s="415" t="s">
        <v>325</v>
      </c>
    </row>
    <row r="248" spans="2:22" x14ac:dyDescent="0.2">
      <c r="B248" s="431">
        <v>33900001</v>
      </c>
      <c r="C248" s="431">
        <v>33901</v>
      </c>
      <c r="D248" s="428" t="s">
        <v>172</v>
      </c>
      <c r="E248" s="418">
        <v>3814527.4999999995</v>
      </c>
      <c r="F248" s="410">
        <v>400000</v>
      </c>
      <c r="G248" s="411">
        <v>0</v>
      </c>
      <c r="H248" s="412">
        <v>100</v>
      </c>
      <c r="I248" s="426" t="s">
        <v>324</v>
      </c>
      <c r="J248" s="413" t="s">
        <v>297</v>
      </c>
      <c r="K248" s="414">
        <v>31</v>
      </c>
      <c r="L248" s="412">
        <v>25</v>
      </c>
      <c r="M248" s="412">
        <v>25</v>
      </c>
      <c r="N248" s="412">
        <v>25</v>
      </c>
      <c r="O248" s="412">
        <v>25</v>
      </c>
      <c r="P248" s="409">
        <v>0</v>
      </c>
      <c r="Q248" s="409">
        <v>0</v>
      </c>
      <c r="R248" s="420">
        <v>0</v>
      </c>
      <c r="S248" s="421"/>
      <c r="T248" s="421"/>
      <c r="U248" s="421"/>
      <c r="V248" s="415" t="s">
        <v>326</v>
      </c>
    </row>
    <row r="249" spans="2:22" x14ac:dyDescent="0.2">
      <c r="B249" s="431">
        <v>33900003</v>
      </c>
      <c r="C249" s="431">
        <v>33901</v>
      </c>
      <c r="D249" s="428" t="s">
        <v>430</v>
      </c>
      <c r="E249" s="418">
        <v>1528129.5</v>
      </c>
      <c r="F249" s="410">
        <v>0</v>
      </c>
      <c r="G249" s="411">
        <v>0</v>
      </c>
      <c r="H249" s="412">
        <v>12</v>
      </c>
      <c r="I249" s="426" t="s">
        <v>324</v>
      </c>
      <c r="J249" s="413" t="s">
        <v>297</v>
      </c>
      <c r="K249" s="414">
        <v>31</v>
      </c>
      <c r="L249" s="412">
        <v>0</v>
      </c>
      <c r="M249" s="412">
        <v>33</v>
      </c>
      <c r="N249" s="412">
        <v>33</v>
      </c>
      <c r="O249" s="412">
        <v>34</v>
      </c>
      <c r="P249" s="409">
        <v>0</v>
      </c>
      <c r="Q249" s="409">
        <v>0</v>
      </c>
      <c r="R249" s="420">
        <v>0</v>
      </c>
      <c r="S249" s="421"/>
      <c r="T249" s="421"/>
      <c r="U249" s="421"/>
      <c r="V249" s="415" t="s">
        <v>326</v>
      </c>
    </row>
    <row r="250" spans="2:22" x14ac:dyDescent="0.2">
      <c r="B250" s="431">
        <v>33900010</v>
      </c>
      <c r="C250" s="431">
        <v>33901</v>
      </c>
      <c r="D250" s="428" t="s">
        <v>431</v>
      </c>
      <c r="E250" s="418">
        <v>106668</v>
      </c>
      <c r="F250" s="410">
        <v>0</v>
      </c>
      <c r="G250" s="411">
        <v>0</v>
      </c>
      <c r="H250" s="412">
        <v>12</v>
      </c>
      <c r="I250" s="426" t="s">
        <v>324</v>
      </c>
      <c r="J250" s="413" t="s">
        <v>297</v>
      </c>
      <c r="K250" s="414">
        <v>31</v>
      </c>
      <c r="L250" s="412">
        <v>25</v>
      </c>
      <c r="M250" s="412">
        <v>25</v>
      </c>
      <c r="N250" s="412">
        <v>25</v>
      </c>
      <c r="O250" s="412">
        <v>25</v>
      </c>
      <c r="P250" s="409">
        <v>0</v>
      </c>
      <c r="Q250" s="409">
        <v>0</v>
      </c>
      <c r="R250" s="420">
        <v>0</v>
      </c>
      <c r="S250" s="421"/>
      <c r="T250" s="421"/>
      <c r="U250" s="421"/>
      <c r="V250" s="415" t="s">
        <v>326</v>
      </c>
    </row>
    <row r="251" spans="2:22" x14ac:dyDescent="0.2">
      <c r="B251" s="431">
        <v>33900012</v>
      </c>
      <c r="C251" s="431">
        <v>33903</v>
      </c>
      <c r="D251" s="428" t="s">
        <v>360</v>
      </c>
      <c r="E251" s="418">
        <v>1400602</v>
      </c>
      <c r="F251" s="410">
        <v>0</v>
      </c>
      <c r="G251" s="411">
        <v>0</v>
      </c>
      <c r="H251" s="412">
        <v>12</v>
      </c>
      <c r="I251" s="426" t="s">
        <v>324</v>
      </c>
      <c r="J251" s="413" t="s">
        <v>297</v>
      </c>
      <c r="K251" s="414">
        <v>31</v>
      </c>
      <c r="L251" s="412">
        <v>0</v>
      </c>
      <c r="M251" s="412">
        <v>33</v>
      </c>
      <c r="N251" s="412">
        <v>33</v>
      </c>
      <c r="O251" s="412">
        <v>34</v>
      </c>
      <c r="P251" s="409">
        <v>0</v>
      </c>
      <c r="Q251" s="409">
        <v>0</v>
      </c>
      <c r="R251" s="420">
        <v>0</v>
      </c>
      <c r="S251" s="421"/>
      <c r="T251" s="421"/>
      <c r="U251" s="421"/>
      <c r="V251" s="415" t="s">
        <v>326</v>
      </c>
    </row>
    <row r="252" spans="2:22" x14ac:dyDescent="0.25">
      <c r="B252" s="416">
        <v>34500001</v>
      </c>
      <c r="C252" s="416">
        <v>34501</v>
      </c>
      <c r="D252" s="417" t="s">
        <v>95</v>
      </c>
      <c r="E252" s="418">
        <v>7698833.6000000006</v>
      </c>
      <c r="F252" s="410">
        <v>0</v>
      </c>
      <c r="G252" s="411">
        <v>0</v>
      </c>
      <c r="H252" s="412">
        <v>4</v>
      </c>
      <c r="I252" s="426" t="s">
        <v>324</v>
      </c>
      <c r="J252" s="413" t="s">
        <v>297</v>
      </c>
      <c r="K252" s="414">
        <v>31</v>
      </c>
      <c r="L252" s="412">
        <v>100</v>
      </c>
      <c r="M252" s="412">
        <v>0</v>
      </c>
      <c r="N252" s="412">
        <v>0</v>
      </c>
      <c r="O252" s="412">
        <v>0</v>
      </c>
      <c r="P252" s="409">
        <v>0</v>
      </c>
      <c r="Q252" s="415">
        <v>2</v>
      </c>
      <c r="R252" s="430">
        <v>0</v>
      </c>
      <c r="S252" s="421"/>
      <c r="T252" s="421"/>
      <c r="U252" s="421"/>
      <c r="V252" s="415" t="s">
        <v>325</v>
      </c>
    </row>
    <row r="253" spans="2:22" x14ac:dyDescent="0.25">
      <c r="B253" s="416">
        <v>34500003</v>
      </c>
      <c r="C253" s="416">
        <v>34501</v>
      </c>
      <c r="D253" s="417" t="s">
        <v>96</v>
      </c>
      <c r="E253" s="418">
        <v>1924708.4000000001</v>
      </c>
      <c r="F253" s="410">
        <v>0</v>
      </c>
      <c r="G253" s="411">
        <v>0</v>
      </c>
      <c r="H253" s="412">
        <v>6</v>
      </c>
      <c r="I253" s="426" t="s">
        <v>324</v>
      </c>
      <c r="J253" s="413" t="s">
        <v>297</v>
      </c>
      <c r="K253" s="414">
        <v>31</v>
      </c>
      <c r="L253" s="412">
        <v>100</v>
      </c>
      <c r="M253" s="412">
        <v>0</v>
      </c>
      <c r="N253" s="412">
        <v>0</v>
      </c>
      <c r="O253" s="412">
        <v>0</v>
      </c>
      <c r="P253" s="409">
        <v>0</v>
      </c>
      <c r="Q253" s="409">
        <v>2</v>
      </c>
      <c r="R253" s="420">
        <v>0</v>
      </c>
      <c r="S253" s="421"/>
      <c r="T253" s="421"/>
      <c r="U253" s="421"/>
      <c r="V253" s="415" t="s">
        <v>325</v>
      </c>
    </row>
    <row r="254" spans="2:22" x14ac:dyDescent="0.2">
      <c r="B254" s="416">
        <v>34600001</v>
      </c>
      <c r="C254" s="416">
        <v>34601</v>
      </c>
      <c r="D254" s="428" t="s">
        <v>320</v>
      </c>
      <c r="E254" s="418">
        <v>8130.8499999999995</v>
      </c>
      <c r="F254" s="410">
        <v>7000</v>
      </c>
      <c r="G254" s="411">
        <v>0</v>
      </c>
      <c r="H254" s="412">
        <v>100</v>
      </c>
      <c r="I254" s="415" t="s">
        <v>324</v>
      </c>
      <c r="J254" s="413" t="s">
        <v>297</v>
      </c>
      <c r="K254" s="414">
        <v>31</v>
      </c>
      <c r="L254" s="412">
        <v>25</v>
      </c>
      <c r="M254" s="412">
        <v>25</v>
      </c>
      <c r="N254" s="412">
        <v>25</v>
      </c>
      <c r="O254" s="412">
        <v>25</v>
      </c>
      <c r="P254" s="409">
        <v>0</v>
      </c>
      <c r="Q254" s="409">
        <v>0</v>
      </c>
      <c r="R254" s="420">
        <v>0</v>
      </c>
      <c r="S254" s="421"/>
      <c r="T254" s="421"/>
      <c r="U254" s="421"/>
      <c r="V254" s="415" t="s">
        <v>326</v>
      </c>
    </row>
    <row r="255" spans="2:22" x14ac:dyDescent="0.2">
      <c r="B255" s="416">
        <v>34600002</v>
      </c>
      <c r="C255" s="416">
        <v>34601</v>
      </c>
      <c r="D255" s="428" t="s">
        <v>321</v>
      </c>
      <c r="E255" s="418">
        <v>6969.3</v>
      </c>
      <c r="F255" s="410">
        <v>6000</v>
      </c>
      <c r="G255" s="411">
        <v>0</v>
      </c>
      <c r="H255" s="412">
        <v>100</v>
      </c>
      <c r="I255" s="415" t="s">
        <v>324</v>
      </c>
      <c r="J255" s="413" t="s">
        <v>297</v>
      </c>
      <c r="K255" s="414">
        <v>31</v>
      </c>
      <c r="L255" s="412">
        <v>25</v>
      </c>
      <c r="M255" s="412">
        <v>25</v>
      </c>
      <c r="N255" s="412">
        <v>25</v>
      </c>
      <c r="O255" s="412">
        <v>25</v>
      </c>
      <c r="P255" s="409">
        <v>0</v>
      </c>
      <c r="Q255" s="409">
        <v>0</v>
      </c>
      <c r="R255" s="420">
        <v>0</v>
      </c>
      <c r="S255" s="421"/>
      <c r="T255" s="421"/>
      <c r="U255" s="421"/>
      <c r="V255" s="415" t="s">
        <v>326</v>
      </c>
    </row>
    <row r="256" spans="2:22" x14ac:dyDescent="0.2">
      <c r="B256" s="416">
        <v>34600003</v>
      </c>
      <c r="C256" s="416">
        <v>34601</v>
      </c>
      <c r="D256" s="428" t="s">
        <v>322</v>
      </c>
      <c r="E256" s="418">
        <v>8130.8499999999995</v>
      </c>
      <c r="F256" s="410">
        <v>5000</v>
      </c>
      <c r="G256" s="411">
        <v>0</v>
      </c>
      <c r="H256" s="412">
        <v>100</v>
      </c>
      <c r="I256" s="415" t="s">
        <v>324</v>
      </c>
      <c r="J256" s="413" t="s">
        <v>297</v>
      </c>
      <c r="K256" s="414">
        <v>31</v>
      </c>
      <c r="L256" s="412">
        <v>25</v>
      </c>
      <c r="M256" s="412">
        <v>25</v>
      </c>
      <c r="N256" s="412">
        <v>25</v>
      </c>
      <c r="O256" s="412">
        <v>25</v>
      </c>
      <c r="P256" s="409">
        <v>0</v>
      </c>
      <c r="Q256" s="409">
        <v>0</v>
      </c>
      <c r="R256" s="420">
        <v>0</v>
      </c>
      <c r="S256" s="421"/>
      <c r="T256" s="421"/>
      <c r="U256" s="421"/>
      <c r="V256" s="415" t="s">
        <v>326</v>
      </c>
    </row>
    <row r="257" spans="2:22" x14ac:dyDescent="0.25">
      <c r="B257" s="423">
        <v>34700001</v>
      </c>
      <c r="C257" s="423">
        <v>34701</v>
      </c>
      <c r="D257" s="417" t="s">
        <v>134</v>
      </c>
      <c r="E257" s="418">
        <v>400210</v>
      </c>
      <c r="F257" s="410">
        <v>0</v>
      </c>
      <c r="G257" s="411">
        <v>0</v>
      </c>
      <c r="H257" s="412">
        <v>50</v>
      </c>
      <c r="I257" s="426" t="s">
        <v>324</v>
      </c>
      <c r="J257" s="413" t="s">
        <v>297</v>
      </c>
      <c r="K257" s="414">
        <v>31</v>
      </c>
      <c r="L257" s="412">
        <v>25</v>
      </c>
      <c r="M257" s="412">
        <v>25</v>
      </c>
      <c r="N257" s="412">
        <v>25</v>
      </c>
      <c r="O257" s="412">
        <v>25</v>
      </c>
      <c r="P257" s="409">
        <v>0</v>
      </c>
      <c r="Q257" s="409">
        <v>0</v>
      </c>
      <c r="R257" s="420">
        <v>0</v>
      </c>
      <c r="S257" s="421"/>
      <c r="T257" s="421"/>
      <c r="U257" s="421"/>
      <c r="V257" s="415" t="s">
        <v>326</v>
      </c>
    </row>
    <row r="258" spans="2:22" ht="28.5" x14ac:dyDescent="0.25">
      <c r="B258" s="423">
        <v>35200003</v>
      </c>
      <c r="C258" s="423">
        <v>35201</v>
      </c>
      <c r="D258" s="417" t="s">
        <v>580</v>
      </c>
      <c r="E258" s="418">
        <v>1529869</v>
      </c>
      <c r="F258" s="410">
        <v>25000</v>
      </c>
      <c r="G258" s="411">
        <v>0</v>
      </c>
      <c r="H258" s="412">
        <v>50</v>
      </c>
      <c r="I258" s="426" t="s">
        <v>324</v>
      </c>
      <c r="J258" s="413" t="s">
        <v>297</v>
      </c>
      <c r="K258" s="414">
        <v>31</v>
      </c>
      <c r="L258" s="412">
        <v>10</v>
      </c>
      <c r="M258" s="412">
        <v>35</v>
      </c>
      <c r="N258" s="412">
        <v>35</v>
      </c>
      <c r="O258" s="412">
        <v>20</v>
      </c>
      <c r="P258" s="409">
        <v>0</v>
      </c>
      <c r="Q258" s="409">
        <v>0</v>
      </c>
      <c r="R258" s="420">
        <v>0</v>
      </c>
      <c r="S258" s="421"/>
      <c r="T258" s="421"/>
      <c r="U258" s="421"/>
      <c r="V258" s="415" t="s">
        <v>326</v>
      </c>
    </row>
    <row r="259" spans="2:22" ht="28.5" x14ac:dyDescent="0.25">
      <c r="B259" s="416">
        <v>35300001</v>
      </c>
      <c r="C259" s="416">
        <v>35301</v>
      </c>
      <c r="D259" s="417" t="s">
        <v>98</v>
      </c>
      <c r="E259" s="418">
        <v>69694</v>
      </c>
      <c r="F259" s="410">
        <v>50000</v>
      </c>
      <c r="G259" s="411">
        <v>0</v>
      </c>
      <c r="H259" s="412">
        <v>50</v>
      </c>
      <c r="I259" s="426" t="s">
        <v>324</v>
      </c>
      <c r="J259" s="413" t="s">
        <v>297</v>
      </c>
      <c r="K259" s="414">
        <v>31</v>
      </c>
      <c r="L259" s="412">
        <v>10</v>
      </c>
      <c r="M259" s="412">
        <v>35</v>
      </c>
      <c r="N259" s="412">
        <v>35</v>
      </c>
      <c r="O259" s="412">
        <v>20</v>
      </c>
      <c r="P259" s="409">
        <v>0</v>
      </c>
      <c r="Q259" s="409">
        <v>0</v>
      </c>
      <c r="R259" s="420">
        <v>0</v>
      </c>
      <c r="S259" s="421"/>
      <c r="T259" s="421"/>
      <c r="U259" s="421"/>
      <c r="V259" s="415" t="s">
        <v>326</v>
      </c>
    </row>
    <row r="260" spans="2:22" ht="28.5" x14ac:dyDescent="0.25">
      <c r="B260" s="416">
        <v>35400001</v>
      </c>
      <c r="C260" s="416">
        <v>35401</v>
      </c>
      <c r="D260" s="417" t="s">
        <v>433</v>
      </c>
      <c r="E260" s="418">
        <v>562676.1</v>
      </c>
      <c r="F260" s="410">
        <v>0</v>
      </c>
      <c r="G260" s="411">
        <v>0</v>
      </c>
      <c r="H260" s="412">
        <v>100</v>
      </c>
      <c r="I260" s="426" t="s">
        <v>324</v>
      </c>
      <c r="J260" s="413" t="s">
        <v>297</v>
      </c>
      <c r="K260" s="414">
        <v>31</v>
      </c>
      <c r="L260" s="412">
        <v>25</v>
      </c>
      <c r="M260" s="412">
        <v>25</v>
      </c>
      <c r="N260" s="412">
        <v>25</v>
      </c>
      <c r="O260" s="412">
        <v>25</v>
      </c>
      <c r="P260" s="409">
        <v>0</v>
      </c>
      <c r="Q260" s="409">
        <v>0</v>
      </c>
      <c r="R260" s="420">
        <v>0</v>
      </c>
      <c r="S260" s="421"/>
      <c r="T260" s="421"/>
      <c r="U260" s="421"/>
      <c r="V260" s="415" t="s">
        <v>326</v>
      </c>
    </row>
    <row r="261" spans="2:22" x14ac:dyDescent="0.25">
      <c r="B261" s="415">
        <v>35400002</v>
      </c>
      <c r="C261" s="415">
        <v>35401</v>
      </c>
      <c r="D261" s="429" t="s">
        <v>303</v>
      </c>
      <c r="E261" s="418">
        <v>1688028.3</v>
      </c>
      <c r="F261" s="410">
        <v>50000</v>
      </c>
      <c r="G261" s="411">
        <v>0</v>
      </c>
      <c r="H261" s="412">
        <v>12</v>
      </c>
      <c r="I261" s="426" t="s">
        <v>324</v>
      </c>
      <c r="J261" s="413" t="s">
        <v>297</v>
      </c>
      <c r="K261" s="414">
        <v>31</v>
      </c>
      <c r="L261" s="412">
        <v>25</v>
      </c>
      <c r="M261" s="412">
        <v>25</v>
      </c>
      <c r="N261" s="412">
        <v>25</v>
      </c>
      <c r="O261" s="412">
        <v>25</v>
      </c>
      <c r="P261" s="409">
        <v>0</v>
      </c>
      <c r="Q261" s="409">
        <v>0</v>
      </c>
      <c r="R261" s="420">
        <v>0</v>
      </c>
      <c r="S261" s="421"/>
      <c r="T261" s="421"/>
      <c r="U261" s="421"/>
      <c r="V261" s="415" t="s">
        <v>326</v>
      </c>
    </row>
    <row r="262" spans="2:22" ht="28.5" x14ac:dyDescent="0.25">
      <c r="B262" s="415">
        <v>35400003</v>
      </c>
      <c r="C262" s="415">
        <v>35401</v>
      </c>
      <c r="D262" s="429" t="s">
        <v>304</v>
      </c>
      <c r="E262" s="418">
        <v>3376056.6</v>
      </c>
      <c r="F262" s="410">
        <v>75000</v>
      </c>
      <c r="G262" s="411">
        <v>0</v>
      </c>
      <c r="H262" s="412">
        <v>80</v>
      </c>
      <c r="I262" s="426" t="s">
        <v>324</v>
      </c>
      <c r="J262" s="413" t="s">
        <v>297</v>
      </c>
      <c r="K262" s="414">
        <v>31</v>
      </c>
      <c r="L262" s="412">
        <v>10</v>
      </c>
      <c r="M262" s="412">
        <v>35</v>
      </c>
      <c r="N262" s="412">
        <v>35</v>
      </c>
      <c r="O262" s="412">
        <v>20</v>
      </c>
      <c r="P262" s="409">
        <v>0</v>
      </c>
      <c r="Q262" s="409">
        <v>0</v>
      </c>
      <c r="R262" s="420">
        <v>0</v>
      </c>
      <c r="S262" s="421"/>
      <c r="T262" s="421"/>
      <c r="U262" s="421"/>
      <c r="V262" s="415" t="s">
        <v>326</v>
      </c>
    </row>
    <row r="263" spans="2:22" ht="28.5" x14ac:dyDescent="0.25">
      <c r="B263" s="416">
        <v>35500005</v>
      </c>
      <c r="C263" s="416">
        <v>35501</v>
      </c>
      <c r="D263" s="417" t="s">
        <v>153</v>
      </c>
      <c r="E263" s="418">
        <v>1000000</v>
      </c>
      <c r="F263" s="410">
        <v>200000</v>
      </c>
      <c r="G263" s="411">
        <v>0</v>
      </c>
      <c r="H263" s="412">
        <v>100</v>
      </c>
      <c r="I263" s="426" t="s">
        <v>324</v>
      </c>
      <c r="J263" s="413" t="s">
        <v>297</v>
      </c>
      <c r="K263" s="414">
        <v>31</v>
      </c>
      <c r="L263" s="412">
        <v>5</v>
      </c>
      <c r="M263" s="412">
        <v>50</v>
      </c>
      <c r="N263" s="412">
        <v>40</v>
      </c>
      <c r="O263" s="412">
        <v>5</v>
      </c>
      <c r="P263" s="409">
        <v>0</v>
      </c>
      <c r="Q263" s="409">
        <v>0</v>
      </c>
      <c r="R263" s="420">
        <v>0</v>
      </c>
      <c r="S263" s="421"/>
      <c r="T263" s="421"/>
      <c r="U263" s="421"/>
      <c r="V263" s="415" t="s">
        <v>326</v>
      </c>
    </row>
    <row r="264" spans="2:22" x14ac:dyDescent="0.25">
      <c r="B264" s="416">
        <v>35700001</v>
      </c>
      <c r="C264" s="416">
        <v>35701</v>
      </c>
      <c r="D264" s="417" t="s">
        <v>99</v>
      </c>
      <c r="E264" s="418">
        <v>900130</v>
      </c>
      <c r="F264" s="410">
        <v>185000</v>
      </c>
      <c r="G264" s="411">
        <v>0</v>
      </c>
      <c r="H264" s="412">
        <v>50</v>
      </c>
      <c r="I264" s="426" t="s">
        <v>324</v>
      </c>
      <c r="J264" s="413" t="s">
        <v>297</v>
      </c>
      <c r="K264" s="414">
        <v>31</v>
      </c>
      <c r="L264" s="412">
        <v>25</v>
      </c>
      <c r="M264" s="412">
        <v>25</v>
      </c>
      <c r="N264" s="412">
        <v>25</v>
      </c>
      <c r="O264" s="412">
        <v>25</v>
      </c>
      <c r="P264" s="409">
        <v>0</v>
      </c>
      <c r="Q264" s="409">
        <v>0</v>
      </c>
      <c r="R264" s="420">
        <v>0</v>
      </c>
      <c r="S264" s="421"/>
      <c r="T264" s="421"/>
      <c r="U264" s="421"/>
      <c r="V264" s="415" t="s">
        <v>325</v>
      </c>
    </row>
    <row r="265" spans="2:22" x14ac:dyDescent="0.25">
      <c r="B265" s="416">
        <v>35800003</v>
      </c>
      <c r="C265" s="416">
        <v>35801</v>
      </c>
      <c r="D265" s="417" t="s">
        <v>100</v>
      </c>
      <c r="E265" s="418">
        <v>3135971</v>
      </c>
      <c r="F265" s="410">
        <v>0</v>
      </c>
      <c r="G265" s="411">
        <v>0</v>
      </c>
      <c r="H265" s="412">
        <v>12</v>
      </c>
      <c r="I265" s="426" t="s">
        <v>324</v>
      </c>
      <c r="J265" s="413" t="s">
        <v>297</v>
      </c>
      <c r="K265" s="414">
        <v>31</v>
      </c>
      <c r="L265" s="412">
        <v>25</v>
      </c>
      <c r="M265" s="412">
        <v>25</v>
      </c>
      <c r="N265" s="412">
        <v>25</v>
      </c>
      <c r="O265" s="412">
        <v>25</v>
      </c>
      <c r="P265" s="409">
        <v>0</v>
      </c>
      <c r="Q265" s="409">
        <v>3</v>
      </c>
      <c r="R265" s="430">
        <v>0</v>
      </c>
      <c r="S265" s="421"/>
      <c r="T265" s="421"/>
      <c r="U265" s="421"/>
      <c r="V265" s="415" t="s">
        <v>325</v>
      </c>
    </row>
    <row r="266" spans="2:22" x14ac:dyDescent="0.25">
      <c r="B266" s="416">
        <v>35800004</v>
      </c>
      <c r="C266" s="416">
        <v>35801</v>
      </c>
      <c r="D266" s="417" t="s">
        <v>101</v>
      </c>
      <c r="E266" s="418">
        <v>100000</v>
      </c>
      <c r="F266" s="410">
        <v>40000</v>
      </c>
      <c r="G266" s="411">
        <v>0</v>
      </c>
      <c r="H266" s="412">
        <v>70</v>
      </c>
      <c r="I266" s="426" t="s">
        <v>324</v>
      </c>
      <c r="J266" s="413" t="s">
        <v>297</v>
      </c>
      <c r="K266" s="414">
        <v>31</v>
      </c>
      <c r="L266" s="412">
        <v>25</v>
      </c>
      <c r="M266" s="412">
        <v>25</v>
      </c>
      <c r="N266" s="412">
        <v>25</v>
      </c>
      <c r="O266" s="412">
        <v>25</v>
      </c>
      <c r="P266" s="409">
        <v>0</v>
      </c>
      <c r="Q266" s="409">
        <v>0</v>
      </c>
      <c r="R266" s="420">
        <v>0</v>
      </c>
      <c r="S266" s="421"/>
      <c r="T266" s="421"/>
      <c r="U266" s="421"/>
      <c r="V266" s="415" t="s">
        <v>326</v>
      </c>
    </row>
    <row r="267" spans="2:22" ht="28.5" x14ac:dyDescent="0.25">
      <c r="B267" s="416">
        <v>35800005</v>
      </c>
      <c r="C267" s="416">
        <v>35801</v>
      </c>
      <c r="D267" s="417" t="s">
        <v>102</v>
      </c>
      <c r="E267" s="418">
        <v>250000</v>
      </c>
      <c r="F267" s="410">
        <v>0</v>
      </c>
      <c r="G267" s="411">
        <v>0</v>
      </c>
      <c r="H267" s="412">
        <v>12</v>
      </c>
      <c r="I267" s="426" t="s">
        <v>324</v>
      </c>
      <c r="J267" s="413" t="s">
        <v>297</v>
      </c>
      <c r="K267" s="414">
        <v>31</v>
      </c>
      <c r="L267" s="412">
        <v>0</v>
      </c>
      <c r="M267" s="412">
        <v>50</v>
      </c>
      <c r="N267" s="412">
        <v>0</v>
      </c>
      <c r="O267" s="412">
        <v>50</v>
      </c>
      <c r="P267" s="409">
        <v>0</v>
      </c>
      <c r="Q267" s="409">
        <v>0</v>
      </c>
      <c r="R267" s="420">
        <v>0</v>
      </c>
      <c r="S267" s="421"/>
      <c r="T267" s="421"/>
      <c r="U267" s="421"/>
      <c r="V267" s="415" t="s">
        <v>326</v>
      </c>
    </row>
    <row r="268" spans="2:22" x14ac:dyDescent="0.25">
      <c r="B268" s="423">
        <v>35900003</v>
      </c>
      <c r="C268" s="423">
        <v>35901</v>
      </c>
      <c r="D268" s="417" t="s">
        <v>103</v>
      </c>
      <c r="E268" s="418">
        <v>355729.14999999997</v>
      </c>
      <c r="F268" s="410">
        <v>200000</v>
      </c>
      <c r="G268" s="411">
        <v>0</v>
      </c>
      <c r="H268" s="412">
        <v>10</v>
      </c>
      <c r="I268" s="426" t="s">
        <v>324</v>
      </c>
      <c r="J268" s="413" t="s">
        <v>297</v>
      </c>
      <c r="K268" s="414">
        <v>31</v>
      </c>
      <c r="L268" s="412">
        <v>0</v>
      </c>
      <c r="M268" s="412">
        <v>0</v>
      </c>
      <c r="N268" s="412">
        <v>10</v>
      </c>
      <c r="O268" s="412">
        <v>90</v>
      </c>
      <c r="P268" s="409">
        <v>0</v>
      </c>
      <c r="Q268" s="409">
        <v>0</v>
      </c>
      <c r="R268" s="420">
        <v>0</v>
      </c>
      <c r="S268" s="421"/>
      <c r="T268" s="421"/>
      <c r="U268" s="421"/>
      <c r="V268" s="415" t="s">
        <v>326</v>
      </c>
    </row>
    <row r="269" spans="2:22" x14ac:dyDescent="0.25">
      <c r="B269" s="423">
        <v>35900004</v>
      </c>
      <c r="C269" s="423">
        <v>35901</v>
      </c>
      <c r="D269" s="417" t="s">
        <v>104</v>
      </c>
      <c r="E269" s="418">
        <v>660639.85</v>
      </c>
      <c r="F269" s="410">
        <v>0</v>
      </c>
      <c r="G269" s="411">
        <v>0</v>
      </c>
      <c r="H269" s="412">
        <v>24</v>
      </c>
      <c r="I269" s="426" t="s">
        <v>324</v>
      </c>
      <c r="J269" s="413" t="s">
        <v>297</v>
      </c>
      <c r="K269" s="414">
        <v>31</v>
      </c>
      <c r="L269" s="412">
        <v>25</v>
      </c>
      <c r="M269" s="412">
        <v>25</v>
      </c>
      <c r="N269" s="412">
        <v>25</v>
      </c>
      <c r="O269" s="412">
        <v>25</v>
      </c>
      <c r="P269" s="409">
        <v>0</v>
      </c>
      <c r="Q269" s="409">
        <v>3</v>
      </c>
      <c r="R269" s="420">
        <v>0</v>
      </c>
      <c r="S269" s="421"/>
      <c r="T269" s="421"/>
      <c r="U269" s="421"/>
      <c r="V269" s="415" t="s">
        <v>325</v>
      </c>
    </row>
    <row r="270" spans="2:22" x14ac:dyDescent="0.25">
      <c r="B270" s="423">
        <v>37100003</v>
      </c>
      <c r="C270" s="423">
        <v>37101</v>
      </c>
      <c r="D270" s="417" t="s">
        <v>186</v>
      </c>
      <c r="E270" s="418">
        <v>1309353</v>
      </c>
      <c r="F270" s="410">
        <v>0</v>
      </c>
      <c r="G270" s="411">
        <v>0</v>
      </c>
      <c r="H270" s="412">
        <v>80</v>
      </c>
      <c r="I270" s="426" t="s">
        <v>324</v>
      </c>
      <c r="J270" s="413" t="s">
        <v>297</v>
      </c>
      <c r="K270" s="414">
        <v>31</v>
      </c>
      <c r="L270" s="412">
        <v>15</v>
      </c>
      <c r="M270" s="412">
        <v>30</v>
      </c>
      <c r="N270" s="412">
        <v>35</v>
      </c>
      <c r="O270" s="412">
        <v>20</v>
      </c>
      <c r="P270" s="409">
        <v>0</v>
      </c>
      <c r="Q270" s="409">
        <v>0</v>
      </c>
      <c r="R270" s="420">
        <v>0</v>
      </c>
      <c r="S270" s="421"/>
      <c r="T270" s="421"/>
      <c r="U270" s="421"/>
      <c r="V270" s="415" t="s">
        <v>325</v>
      </c>
    </row>
    <row r="271" spans="2:22" x14ac:dyDescent="0.25">
      <c r="B271" s="423">
        <v>37100006</v>
      </c>
      <c r="C271" s="423">
        <v>37104</v>
      </c>
      <c r="D271" s="417" t="s">
        <v>185</v>
      </c>
      <c r="E271" s="418">
        <v>582443</v>
      </c>
      <c r="F271" s="410">
        <v>0</v>
      </c>
      <c r="G271" s="411">
        <v>0</v>
      </c>
      <c r="H271" s="424">
        <v>500</v>
      </c>
      <c r="I271" s="426" t="s">
        <v>324</v>
      </c>
      <c r="J271" s="413" t="s">
        <v>297</v>
      </c>
      <c r="K271" s="414">
        <v>31</v>
      </c>
      <c r="L271" s="424">
        <v>15</v>
      </c>
      <c r="M271" s="424">
        <v>30</v>
      </c>
      <c r="N271" s="424">
        <v>30</v>
      </c>
      <c r="O271" s="424">
        <v>25</v>
      </c>
      <c r="P271" s="409">
        <v>0</v>
      </c>
      <c r="Q271" s="409">
        <v>0</v>
      </c>
      <c r="R271" s="420">
        <v>0</v>
      </c>
      <c r="S271" s="421"/>
      <c r="T271" s="421"/>
      <c r="U271" s="421"/>
      <c r="V271" s="415" t="s">
        <v>325</v>
      </c>
    </row>
    <row r="272" spans="2:22" x14ac:dyDescent="0.25">
      <c r="B272" s="423">
        <v>37100002</v>
      </c>
      <c r="C272" s="423">
        <v>37106</v>
      </c>
      <c r="D272" s="417" t="s">
        <v>187</v>
      </c>
      <c r="E272" s="418">
        <v>452773</v>
      </c>
      <c r="F272" s="410">
        <v>0</v>
      </c>
      <c r="G272" s="411">
        <v>0</v>
      </c>
      <c r="H272" s="412">
        <v>24</v>
      </c>
      <c r="I272" s="426" t="s">
        <v>324</v>
      </c>
      <c r="J272" s="413" t="s">
        <v>297</v>
      </c>
      <c r="K272" s="414">
        <v>31</v>
      </c>
      <c r="L272" s="412">
        <v>10</v>
      </c>
      <c r="M272" s="412">
        <v>25</v>
      </c>
      <c r="N272" s="412">
        <v>30</v>
      </c>
      <c r="O272" s="412">
        <v>35</v>
      </c>
      <c r="P272" s="409">
        <v>0</v>
      </c>
      <c r="Q272" s="409">
        <v>0</v>
      </c>
      <c r="R272" s="420">
        <v>0</v>
      </c>
      <c r="S272" s="421"/>
      <c r="T272" s="421"/>
      <c r="U272" s="421"/>
      <c r="V272" s="415" t="s">
        <v>325</v>
      </c>
    </row>
    <row r="273" spans="2:22" ht="28.5" x14ac:dyDescent="0.25">
      <c r="B273" s="423">
        <v>37200001</v>
      </c>
      <c r="C273" s="423">
        <v>37201</v>
      </c>
      <c r="D273" s="417" t="s">
        <v>283</v>
      </c>
      <c r="E273" s="418">
        <v>58624</v>
      </c>
      <c r="F273" s="410">
        <v>0</v>
      </c>
      <c r="G273" s="411">
        <v>0</v>
      </c>
      <c r="H273" s="424">
        <v>200</v>
      </c>
      <c r="I273" s="426" t="s">
        <v>324</v>
      </c>
      <c r="J273" s="413" t="s">
        <v>297</v>
      </c>
      <c r="K273" s="414">
        <v>31</v>
      </c>
      <c r="L273" s="424">
        <v>15</v>
      </c>
      <c r="M273" s="424">
        <v>30</v>
      </c>
      <c r="N273" s="424">
        <v>30</v>
      </c>
      <c r="O273" s="424">
        <v>25</v>
      </c>
      <c r="P273" s="409">
        <v>0</v>
      </c>
      <c r="Q273" s="409">
        <v>0</v>
      </c>
      <c r="R273" s="420">
        <v>0</v>
      </c>
      <c r="S273" s="421"/>
      <c r="T273" s="421"/>
      <c r="U273" s="421"/>
      <c r="V273" s="415" t="s">
        <v>326</v>
      </c>
    </row>
    <row r="274" spans="2:22" ht="42.75" x14ac:dyDescent="0.25">
      <c r="B274" s="416">
        <v>37200004</v>
      </c>
      <c r="C274" s="416">
        <v>37204</v>
      </c>
      <c r="D274" s="417" t="s">
        <v>109</v>
      </c>
      <c r="E274" s="418">
        <v>156391</v>
      </c>
      <c r="F274" s="410">
        <v>0</v>
      </c>
      <c r="G274" s="411">
        <v>0</v>
      </c>
      <c r="H274" s="412">
        <v>100</v>
      </c>
      <c r="I274" s="426" t="s">
        <v>324</v>
      </c>
      <c r="J274" s="413" t="s">
        <v>297</v>
      </c>
      <c r="K274" s="414">
        <v>31</v>
      </c>
      <c r="L274" s="412">
        <v>10</v>
      </c>
      <c r="M274" s="412">
        <v>25</v>
      </c>
      <c r="N274" s="412">
        <v>30</v>
      </c>
      <c r="O274" s="412">
        <v>35</v>
      </c>
      <c r="P274" s="409">
        <v>0</v>
      </c>
      <c r="Q274" s="409">
        <v>0</v>
      </c>
      <c r="R274" s="420">
        <v>0</v>
      </c>
      <c r="S274" s="421"/>
      <c r="T274" s="421"/>
      <c r="U274" s="421"/>
      <c r="V274" s="415" t="s">
        <v>326</v>
      </c>
    </row>
    <row r="275" spans="2:22" x14ac:dyDescent="0.25">
      <c r="B275" s="416">
        <v>38300001</v>
      </c>
      <c r="C275" s="416">
        <v>38301</v>
      </c>
      <c r="D275" s="417" t="s">
        <v>24</v>
      </c>
      <c r="E275" s="418">
        <v>392055</v>
      </c>
      <c r="F275" s="410">
        <v>0</v>
      </c>
      <c r="G275" s="411">
        <v>0</v>
      </c>
      <c r="H275" s="412">
        <v>100</v>
      </c>
      <c r="I275" s="426" t="s">
        <v>324</v>
      </c>
      <c r="J275" s="413" t="s">
        <v>297</v>
      </c>
      <c r="K275" s="414">
        <v>31</v>
      </c>
      <c r="L275" s="412">
        <v>10</v>
      </c>
      <c r="M275" s="412">
        <v>20</v>
      </c>
      <c r="N275" s="412">
        <v>35</v>
      </c>
      <c r="O275" s="412">
        <v>35</v>
      </c>
      <c r="P275" s="409">
        <v>0</v>
      </c>
      <c r="Q275" s="409">
        <v>0</v>
      </c>
      <c r="R275" s="420">
        <v>0</v>
      </c>
      <c r="S275" s="421"/>
      <c r="T275" s="421"/>
      <c r="U275" s="421"/>
      <c r="V275" s="415" t="s">
        <v>326</v>
      </c>
    </row>
  </sheetData>
  <mergeCells count="17">
    <mergeCell ref="V3:V4"/>
    <mergeCell ref="P3:P4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L3:O3"/>
    <mergeCell ref="Q3:Q4"/>
    <mergeCell ref="R3:R4"/>
    <mergeCell ref="S3:S4"/>
    <mergeCell ref="T3:T4"/>
    <mergeCell ref="U3:U4"/>
  </mergeCells>
  <pageMargins left="0.39370078740157483" right="0.31496062992125984" top="0.31496062992125984" bottom="0.31496062992125984" header="0.31496062992125984" footer="0.31496062992125984"/>
  <pageSetup scale="43" fitToHeight="6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PEF2020</vt:lpstr>
      <vt:lpstr>Plantilla 2020</vt:lpstr>
      <vt:lpstr>ProgramaAnual2020</vt:lpstr>
      <vt:lpstr>PEF 2021</vt:lpstr>
      <vt:lpstr>ProgramaAnual2023</vt:lpstr>
      <vt:lpstr>ProgramaAnual2020!Área_de_impresión</vt:lpstr>
      <vt:lpstr>ProgramaAnual2023!Área_de_impresión</vt:lpstr>
      <vt:lpstr>'Plantilla 2020'!Títulos_a_imprimir</vt:lpstr>
      <vt:lpstr>ProgramaAnual2020!Títulos_a_imprimir</vt:lpstr>
      <vt:lpstr>ProgramaAnual2023!Títulos_a_imprimir</vt:lpstr>
    </vt:vector>
  </TitlesOfParts>
  <Company>CICY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caroleal</dc:creator>
  <cp:lastModifiedBy>Jefatura del  Departamento de Aquisiciones</cp:lastModifiedBy>
  <cp:lastPrinted>2023-01-19T22:32:53Z</cp:lastPrinted>
  <dcterms:created xsi:type="dcterms:W3CDTF">2010-12-07T18:13:46Z</dcterms:created>
  <dcterms:modified xsi:type="dcterms:W3CDTF">2023-01-26T00:53:01Z</dcterms:modified>
</cp:coreProperties>
</file>